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m\Dropbox\SUP Authors New\Templates\"/>
    </mc:Choice>
  </mc:AlternateContent>
  <bookViews>
    <workbookView xWindow="2172" yWindow="2268" windowWidth="8400" windowHeight="4080"/>
  </bookViews>
  <sheets>
    <sheet name="Table 11.6" sheetId="12" r:id="rId1"/>
    <sheet name="Figures 10-6 &amp; 10-8" sheetId="5" state="hidden" r:id="rId2"/>
  </sheets>
  <definedNames>
    <definedName name="_xlnm.Print_Area" localSheetId="1">'Figures 10-6 &amp; 10-8'!$B$3:$I$25</definedName>
  </definedNames>
  <calcPr calcId="162913" iterate="1"/>
</workbook>
</file>

<file path=xl/calcChain.xml><?xml version="1.0" encoding="utf-8"?>
<calcChain xmlns="http://schemas.openxmlformats.org/spreadsheetml/2006/main">
  <c r="I52" i="12" l="1"/>
  <c r="E52" i="12"/>
  <c r="F55" i="12"/>
  <c r="I51" i="12"/>
  <c r="H51" i="12"/>
  <c r="H52" i="12"/>
  <c r="G51" i="12"/>
  <c r="G52" i="12"/>
  <c r="F51" i="12"/>
  <c r="F52" i="12"/>
  <c r="I50" i="12"/>
  <c r="H50" i="12"/>
  <c r="G50" i="12"/>
  <c r="F50" i="12"/>
  <c r="I33" i="12"/>
  <c r="H33" i="12"/>
  <c r="G33" i="12"/>
  <c r="F33" i="12"/>
  <c r="E33" i="12"/>
  <c r="D33" i="12"/>
  <c r="J31" i="12"/>
  <c r="I10" i="12"/>
  <c r="J30" i="12"/>
  <c r="J29" i="12"/>
  <c r="I8" i="12"/>
  <c r="F19" i="12"/>
  <c r="G19" i="12"/>
  <c r="H19" i="12"/>
  <c r="E18" i="12"/>
  <c r="E20" i="12"/>
  <c r="I17" i="12"/>
  <c r="I18" i="12"/>
  <c r="H17" i="12"/>
  <c r="G17" i="12"/>
  <c r="G18" i="12"/>
  <c r="F17" i="12"/>
  <c r="I16" i="12"/>
  <c r="H16" i="12"/>
  <c r="G16" i="12"/>
  <c r="F16" i="12"/>
  <c r="F18" i="12"/>
  <c r="F2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E12" i="12"/>
  <c r="H8" i="12"/>
  <c r="G8" i="12"/>
  <c r="F8" i="12"/>
  <c r="F12" i="12"/>
  <c r="F23" i="12"/>
  <c r="E8" i="12"/>
  <c r="D8" i="12"/>
  <c r="C8" i="12"/>
  <c r="D12" i="12"/>
  <c r="D23" i="12"/>
  <c r="I51" i="5"/>
  <c r="H51" i="5"/>
  <c r="G51" i="5"/>
  <c r="F51" i="5"/>
  <c r="D8" i="5"/>
  <c r="J30" i="5"/>
  <c r="J31" i="5"/>
  <c r="J33" i="5"/>
  <c r="J29" i="5"/>
  <c r="C8" i="5"/>
  <c r="F12" i="5"/>
  <c r="E8" i="5"/>
  <c r="F8" i="5"/>
  <c r="G8" i="5"/>
  <c r="H8" i="5"/>
  <c r="C9" i="5"/>
  <c r="D12" i="5"/>
  <c r="D23" i="5"/>
  <c r="D9" i="5"/>
  <c r="E9" i="5"/>
  <c r="F9" i="5"/>
  <c r="G9" i="5"/>
  <c r="H9" i="5"/>
  <c r="C10" i="5"/>
  <c r="D10" i="5"/>
  <c r="E10" i="5"/>
  <c r="F10" i="5"/>
  <c r="G10" i="5"/>
  <c r="G12" i="5"/>
  <c r="H10" i="5"/>
  <c r="F16" i="5"/>
  <c r="G16" i="5"/>
  <c r="G18" i="5"/>
  <c r="H16" i="5"/>
  <c r="I16" i="5"/>
  <c r="F17" i="5"/>
  <c r="F18" i="5"/>
  <c r="G17" i="5"/>
  <c r="H17" i="5"/>
  <c r="H18" i="5"/>
  <c r="H52" i="5"/>
  <c r="I17" i="5"/>
  <c r="E18" i="5"/>
  <c r="I18" i="5"/>
  <c r="F19" i="5"/>
  <c r="E20" i="5"/>
  <c r="D33" i="5"/>
  <c r="E33" i="5"/>
  <c r="F33" i="5"/>
  <c r="G33" i="5"/>
  <c r="H33" i="5"/>
  <c r="I33" i="5"/>
  <c r="C41" i="5"/>
  <c r="F45" i="5"/>
  <c r="D41" i="5"/>
  <c r="E41" i="5"/>
  <c r="F41" i="5"/>
  <c r="G41" i="5"/>
  <c r="G47" i="5"/>
  <c r="H41" i="5"/>
  <c r="C42" i="5"/>
  <c r="H45" i="5"/>
  <c r="D42" i="5"/>
  <c r="E42" i="5"/>
  <c r="E45" i="5"/>
  <c r="F42" i="5"/>
  <c r="G42" i="5"/>
  <c r="H42" i="5"/>
  <c r="C43" i="5"/>
  <c r="D43" i="5"/>
  <c r="E43" i="5"/>
  <c r="F43" i="5"/>
  <c r="G43" i="5"/>
  <c r="H43" i="5"/>
  <c r="I50" i="5"/>
  <c r="I52" i="5"/>
  <c r="F55" i="5"/>
  <c r="G55" i="5"/>
  <c r="G50" i="5"/>
  <c r="H50" i="5"/>
  <c r="F50" i="5"/>
  <c r="G19" i="5"/>
  <c r="H19" i="5"/>
  <c r="I10" i="5"/>
  <c r="I8" i="5"/>
  <c r="I9" i="5"/>
  <c r="I41" i="5"/>
  <c r="I42" i="5"/>
  <c r="H12" i="5"/>
  <c r="G45" i="5"/>
  <c r="H18" i="12"/>
  <c r="I45" i="12"/>
  <c r="I47" i="12"/>
  <c r="E45" i="12"/>
  <c r="E47" i="12"/>
  <c r="G45" i="12"/>
  <c r="G47" i="12"/>
  <c r="G55" i="12"/>
  <c r="H55" i="12"/>
  <c r="D45" i="12"/>
  <c r="D47" i="12"/>
  <c r="F45" i="12"/>
  <c r="F47" i="12"/>
  <c r="H45" i="12"/>
  <c r="H47" i="12"/>
  <c r="F70" i="12"/>
  <c r="I19" i="12"/>
  <c r="I20" i="12"/>
  <c r="H20" i="12"/>
  <c r="I19" i="5"/>
  <c r="I20" i="5"/>
  <c r="H20" i="5"/>
  <c r="H23" i="5"/>
  <c r="F52" i="5"/>
  <c r="F20" i="5"/>
  <c r="I58" i="12"/>
  <c r="F23" i="5"/>
  <c r="E58" i="5"/>
  <c r="E47" i="5"/>
  <c r="I55" i="12"/>
  <c r="H58" i="12"/>
  <c r="H67" i="12"/>
  <c r="G23" i="5"/>
  <c r="H47" i="5"/>
  <c r="F70" i="5"/>
  <c r="E23" i="12"/>
  <c r="G20" i="5"/>
  <c r="G52" i="5"/>
  <c r="G70" i="5"/>
  <c r="E67" i="12"/>
  <c r="E70" i="12"/>
  <c r="G20" i="12"/>
  <c r="H70" i="12"/>
  <c r="D45" i="5"/>
  <c r="G58" i="5"/>
  <c r="H55" i="5"/>
  <c r="H58" i="5"/>
  <c r="E58" i="12"/>
  <c r="I43" i="5"/>
  <c r="I45" i="5"/>
  <c r="G70" i="12"/>
  <c r="G58" i="12"/>
  <c r="F58" i="12"/>
  <c r="E12" i="5"/>
  <c r="E23" i="5"/>
  <c r="I12" i="12"/>
  <c r="I23" i="12"/>
  <c r="G67" i="12"/>
  <c r="D58" i="12"/>
  <c r="D67" i="12"/>
  <c r="G12" i="12"/>
  <c r="I12" i="5"/>
  <c r="F58" i="5"/>
  <c r="H12" i="12"/>
  <c r="H23" i="12"/>
  <c r="F47" i="5"/>
  <c r="J33" i="12"/>
  <c r="H63" i="5"/>
  <c r="H64" i="5"/>
  <c r="H65" i="5"/>
  <c r="H62" i="5"/>
  <c r="I47" i="5"/>
  <c r="I70" i="5"/>
  <c r="I64" i="12"/>
  <c r="I62" i="12"/>
  <c r="I63" i="12"/>
  <c r="I65" i="12"/>
  <c r="F64" i="5"/>
  <c r="F65" i="5"/>
  <c r="F62" i="5"/>
  <c r="F63" i="5"/>
  <c r="F64" i="12"/>
  <c r="F65" i="12"/>
  <c r="F63" i="12"/>
  <c r="F62" i="12"/>
  <c r="D58" i="5"/>
  <c r="D47" i="5"/>
  <c r="F67" i="12"/>
  <c r="I67" i="12"/>
  <c r="I70" i="12"/>
  <c r="I23" i="5"/>
  <c r="C24" i="5"/>
  <c r="G64" i="12"/>
  <c r="G65" i="12"/>
  <c r="G62" i="12"/>
  <c r="G63" i="12"/>
  <c r="G62" i="5"/>
  <c r="G64" i="5"/>
  <c r="G65" i="5"/>
  <c r="G63" i="5"/>
  <c r="G23" i="12"/>
  <c r="C24" i="12"/>
  <c r="E67" i="5"/>
  <c r="H62" i="12"/>
  <c r="H63" i="12"/>
  <c r="H64" i="12"/>
  <c r="H65" i="12"/>
  <c r="D63" i="12"/>
  <c r="C59" i="12"/>
  <c r="G68" i="12"/>
  <c r="D64" i="12"/>
  <c r="E64" i="5"/>
  <c r="E62" i="5"/>
  <c r="E63" i="5"/>
  <c r="F67" i="5"/>
  <c r="E64" i="12"/>
  <c r="E65" i="12"/>
  <c r="C67" i="12"/>
  <c r="E62" i="12"/>
  <c r="E63" i="12"/>
  <c r="G67" i="5"/>
  <c r="E70" i="5"/>
  <c r="I55" i="5"/>
  <c r="H67" i="5"/>
  <c r="H70" i="5"/>
  <c r="I68" i="12"/>
  <c r="H68" i="12"/>
  <c r="I67" i="5"/>
  <c r="F68" i="12"/>
  <c r="D64" i="5"/>
  <c r="D63" i="5"/>
  <c r="I58" i="5"/>
  <c r="D67" i="5"/>
  <c r="I62" i="5"/>
  <c r="I63" i="5"/>
  <c r="I64" i="5"/>
  <c r="I65" i="5"/>
  <c r="C59" i="5"/>
  <c r="I68" i="5"/>
  <c r="H68" i="5"/>
  <c r="F68" i="5"/>
  <c r="C67" i="5"/>
  <c r="G68" i="5"/>
</calcChain>
</file>

<file path=xl/sharedStrings.xml><?xml version="1.0" encoding="utf-8"?>
<sst xmlns="http://schemas.openxmlformats.org/spreadsheetml/2006/main" count="115" uniqueCount="43">
  <si>
    <t>Project Information</t>
  </si>
  <si>
    <t>Cash Flows</t>
  </si>
  <si>
    <t>Probability</t>
  </si>
  <si>
    <t>Success Scenario</t>
  </si>
  <si>
    <t>Expected Scenario</t>
  </si>
  <si>
    <t>Failure Scenario</t>
  </si>
  <si>
    <t>Expected Cash Flow</t>
  </si>
  <si>
    <t>Market Information</t>
  </si>
  <si>
    <t>Risk-free Rate</t>
  </si>
  <si>
    <t>Market Rate</t>
  </si>
  <si>
    <t>Market Risk Premium</t>
  </si>
  <si>
    <t>Market Variance</t>
  </si>
  <si>
    <t>Market Standard Deviation</t>
  </si>
  <si>
    <t>Correlation</t>
  </si>
  <si>
    <t>Market Value Estimate</t>
  </si>
  <si>
    <t>Required Return</t>
  </si>
  <si>
    <t>Std. Dev. of Returns</t>
  </si>
  <si>
    <t>Covariance with Market</t>
  </si>
  <si>
    <t>Beta</t>
  </si>
  <si>
    <t>Weighted Average Beta</t>
  </si>
  <si>
    <t>Valuation Template 1</t>
  </si>
  <si>
    <t>Diagnostic Information</t>
  </si>
  <si>
    <t>CEQ CF</t>
  </si>
  <si>
    <t>Comparable firm beta</t>
  </si>
  <si>
    <t>Estimated Cost of Capital</t>
  </si>
  <si>
    <t>Cash Flows ($000s)</t>
  </si>
  <si>
    <t>Scenario</t>
  </si>
  <si>
    <t>YEAR</t>
  </si>
  <si>
    <t>Present Value of Expected CF</t>
  </si>
  <si>
    <t>Sum of PVs</t>
  </si>
  <si>
    <t>Standard Deviation of CFs</t>
  </si>
  <si>
    <t>Valuation Template 2</t>
  </si>
  <si>
    <t>Valuation of Z456 by the CEQ Method Based on Discrete Scenario Cash Flow Forecast</t>
  </si>
  <si>
    <t>Valuation of Z456 by the RADR Method Based on Discrete Scenario Cash Flow Forecast</t>
  </si>
  <si>
    <t>Continuing Value</t>
  </si>
  <si>
    <t>Z456- Cash Flow Forecasts ($000s)</t>
  </si>
  <si>
    <t>Success</t>
  </si>
  <si>
    <t>Likely</t>
  </si>
  <si>
    <t>Failure</t>
  </si>
  <si>
    <t>Figure 10-6</t>
  </si>
  <si>
    <t>Figure 10-8</t>
  </si>
  <si>
    <t>Annualized Required Return</t>
  </si>
  <si>
    <t>Valuation by the CEQ method based on discrete scenario cash flow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</si>
</sst>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7" formatCode="_(* #,##0.0_);_(* \(#,##0.0\);_(* &quot;-&quot;??_);_(@_)"/>
    <numFmt numFmtId="169" formatCode="_(&quot;$&quot;* #,##0_);_(&quot;$&quot;* \(#,##0\);_(&quot;$&quot;* &quot;-&quot;??_);_(@_)"/>
    <numFmt numFmtId="175" formatCode="0.000000000000000%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0" xfId="0" applyFill="1"/>
    <xf numFmtId="0" fontId="2" fillId="3" borderId="4" xfId="0" applyFont="1" applyFill="1" applyBorder="1"/>
    <xf numFmtId="0" fontId="2" fillId="3" borderId="0" xfId="0" applyFont="1" applyFill="1" applyBorder="1"/>
    <xf numFmtId="0" fontId="0" fillId="3" borderId="4" xfId="0" applyFill="1" applyBorder="1"/>
    <xf numFmtId="0" fontId="2" fillId="3" borderId="5" xfId="0" applyFont="1" applyFill="1" applyBorder="1"/>
    <xf numFmtId="0" fontId="0" fillId="3" borderId="0" xfId="0" applyFill="1" applyBorder="1"/>
    <xf numFmtId="165" fontId="0" fillId="3" borderId="0" xfId="0" applyNumberFormat="1" applyFill="1" applyBorder="1"/>
    <xf numFmtId="165" fontId="0" fillId="3" borderId="6" xfId="0" applyNumberFormat="1" applyFill="1" applyBorder="1"/>
    <xf numFmtId="165" fontId="2" fillId="3" borderId="0" xfId="0" applyNumberFormat="1" applyFont="1" applyFill="1" applyBorder="1"/>
    <xf numFmtId="0" fontId="2" fillId="3" borderId="7" xfId="0" applyFont="1" applyFill="1" applyBorder="1"/>
    <xf numFmtId="165" fontId="2" fillId="3" borderId="7" xfId="0" applyNumberFormat="1" applyFont="1" applyFill="1" applyBorder="1"/>
    <xf numFmtId="0" fontId="0" fillId="3" borderId="5" xfId="0" applyFill="1" applyBorder="1"/>
    <xf numFmtId="0" fontId="0" fillId="3" borderId="7" xfId="0" applyFill="1" applyBorder="1"/>
    <xf numFmtId="2" fontId="0" fillId="3" borderId="0" xfId="0" applyNumberFormat="1" applyFill="1" applyBorder="1"/>
    <xf numFmtId="2" fontId="2" fillId="3" borderId="7" xfId="0" applyNumberFormat="1" applyFont="1" applyFill="1" applyBorder="1"/>
    <xf numFmtId="0" fontId="0" fillId="3" borderId="8" xfId="0" applyFill="1" applyBorder="1"/>
    <xf numFmtId="0" fontId="2" fillId="3" borderId="0" xfId="0" applyFont="1" applyFill="1"/>
    <xf numFmtId="165" fontId="0" fillId="3" borderId="7" xfId="0" quotePrefix="1" applyNumberForma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4" applyNumberFormat="1" applyFont="1" applyFill="1"/>
    <xf numFmtId="10" fontId="0" fillId="3" borderId="0" xfId="3" applyNumberFormat="1" applyFont="1" applyFill="1"/>
    <xf numFmtId="165" fontId="0" fillId="0" borderId="0" xfId="0" applyNumberFormat="1"/>
    <xf numFmtId="0" fontId="4" fillId="0" borderId="0" xfId="0" applyFont="1"/>
    <xf numFmtId="2" fontId="0" fillId="3" borderId="0" xfId="0" applyNumberFormat="1" applyFill="1" applyBorder="1" applyAlignment="1">
      <alignment horizontal="center"/>
    </xf>
    <xf numFmtId="10" fontId="0" fillId="4" borderId="0" xfId="0" applyNumberFormat="1" applyFill="1" applyBorder="1" applyProtection="1">
      <protection locked="0"/>
    </xf>
    <xf numFmtId="10" fontId="0" fillId="4" borderId="0" xfId="0" applyNumberFormat="1" applyFill="1" applyBorder="1"/>
    <xf numFmtId="2" fontId="0" fillId="4" borderId="0" xfId="0" applyNumberFormat="1" applyFill="1" applyBorder="1" applyProtection="1">
      <protection locked="0"/>
    </xf>
    <xf numFmtId="10" fontId="2" fillId="4" borderId="7" xfId="0" applyNumberFormat="1" applyFont="1" applyFill="1" applyBorder="1"/>
    <xf numFmtId="165" fontId="4" fillId="3" borderId="0" xfId="0" applyNumberFormat="1" applyFont="1" applyFill="1" applyBorder="1"/>
    <xf numFmtId="43" fontId="0" fillId="3" borderId="7" xfId="1" applyFont="1" applyFill="1" applyBorder="1"/>
    <xf numFmtId="0" fontId="2" fillId="0" borderId="4" xfId="0" applyFont="1" applyBorder="1"/>
    <xf numFmtId="165" fontId="2" fillId="0" borderId="0" xfId="0" applyNumberFormat="1" applyFont="1" applyBorder="1"/>
    <xf numFmtId="165" fontId="0" fillId="3" borderId="0" xfId="0" quotePrefix="1" applyNumberFormat="1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7" xfId="0" applyFill="1" applyBorder="1"/>
    <xf numFmtId="0" fontId="4" fillId="4" borderId="5" xfId="0" applyFont="1" applyFill="1" applyBorder="1"/>
    <xf numFmtId="0" fontId="3" fillId="5" borderId="1" xfId="0" applyFont="1" applyFill="1" applyBorder="1"/>
    <xf numFmtId="165" fontId="2" fillId="5" borderId="2" xfId="0" applyNumberFormat="1" applyFont="1" applyFill="1" applyBorder="1"/>
    <xf numFmtId="10" fontId="2" fillId="3" borderId="0" xfId="3" applyNumberFormat="1" applyFont="1" applyFill="1" applyBorder="1"/>
    <xf numFmtId="175" fontId="0" fillId="0" borderId="0" xfId="0" applyNumberFormat="1"/>
    <xf numFmtId="0" fontId="4" fillId="3" borderId="4" xfId="0" applyFont="1" applyFill="1" applyBorder="1"/>
    <xf numFmtId="43" fontId="0" fillId="3" borderId="0" xfId="1" applyFont="1" applyFill="1"/>
    <xf numFmtId="0" fontId="2" fillId="4" borderId="0" xfId="0" applyFont="1" applyFill="1" applyBorder="1"/>
    <xf numFmtId="0" fontId="0" fillId="4" borderId="0" xfId="0" applyFill="1"/>
    <xf numFmtId="167" fontId="5" fillId="4" borderId="0" xfId="1" applyNumberFormat="1" applyFont="1" applyFill="1" applyBorder="1" applyProtection="1">
      <protection locked="0"/>
    </xf>
    <xf numFmtId="165" fontId="0" fillId="4" borderId="0" xfId="0" applyNumberFormat="1" applyFill="1" applyBorder="1"/>
    <xf numFmtId="2" fontId="5" fillId="4" borderId="0" xfId="1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5" fontId="0" fillId="4" borderId="0" xfId="0" applyNumberFormat="1" applyFill="1" applyBorder="1" applyAlignment="1" applyProtection="1">
      <alignment horizontal="center"/>
      <protection locked="0"/>
    </xf>
    <xf numFmtId="165" fontId="0" fillId="4" borderId="6" xfId="0" applyNumberFormat="1" applyFill="1" applyBorder="1" applyAlignment="1" applyProtection="1">
      <alignment horizontal="center"/>
      <protection locked="0"/>
    </xf>
    <xf numFmtId="165" fontId="7" fillId="4" borderId="0" xfId="1" applyNumberFormat="1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0" fontId="0" fillId="4" borderId="0" xfId="0" applyNumberFormat="1" applyFill="1" applyBorder="1" applyAlignment="1" applyProtection="1">
      <alignment horizontal="center"/>
      <protection locked="0"/>
    </xf>
    <xf numFmtId="10" fontId="0" fillId="4" borderId="0" xfId="0" applyNumberForma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2" fontId="0" fillId="4" borderId="0" xfId="0" applyNumberFormat="1" applyFill="1" applyBorder="1" applyAlignment="1" applyProtection="1">
      <alignment horizontal="center"/>
      <protection locked="0"/>
    </xf>
    <xf numFmtId="10" fontId="2" fillId="4" borderId="7" xfId="0" applyNumberFormat="1" applyFont="1" applyFill="1" applyBorder="1" applyAlignment="1">
      <alignment horizontal="center"/>
    </xf>
    <xf numFmtId="10" fontId="2" fillId="4" borderId="8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0" fontId="8" fillId="0" borderId="0" xfId="0" applyFont="1" applyAlignment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3" borderId="0" xfId="2" quotePrefix="1" applyNumberFormat="1" applyFont="1" applyFill="1" applyBorder="1" applyAlignment="1">
      <alignment horizontal="center"/>
    </xf>
    <xf numFmtId="169" fontId="0" fillId="3" borderId="6" xfId="2" quotePrefix="1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wrapText="1"/>
    </xf>
    <xf numFmtId="0" fontId="0" fillId="0" borderId="11" xfId="0" applyBorder="1"/>
    <xf numFmtId="2" fontId="5" fillId="4" borderId="9" xfId="1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165" fontId="0" fillId="4" borderId="9" xfId="0" applyNumberFormat="1" applyFill="1" applyBorder="1" applyAlignment="1" applyProtection="1">
      <alignment horizontal="center"/>
      <protection locked="0"/>
    </xf>
    <xf numFmtId="0" fontId="9" fillId="4" borderId="0" xfId="0" applyFont="1" applyFill="1" applyBorder="1"/>
    <xf numFmtId="0" fontId="2" fillId="4" borderId="12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12" xfId="0" applyFont="1" applyFill="1" applyBorder="1" applyAlignment="1"/>
    <xf numFmtId="165" fontId="2" fillId="3" borderId="12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Border="1"/>
    <xf numFmtId="2" fontId="7" fillId="5" borderId="0" xfId="1" applyNumberFormat="1" applyFont="1" applyFill="1" applyBorder="1" applyAlignment="1" applyProtection="1">
      <alignment horizontal="center"/>
      <protection locked="0"/>
    </xf>
    <xf numFmtId="165" fontId="7" fillId="5" borderId="0" xfId="1" applyNumberFormat="1" applyFont="1" applyFill="1" applyBorder="1" applyAlignment="1" applyProtection="1">
      <alignment horizontal="center"/>
      <protection locked="0"/>
    </xf>
    <xf numFmtId="165" fontId="0" fillId="5" borderId="6" xfId="0" applyNumberFormat="1" applyFill="1" applyBorder="1" applyAlignment="1" applyProtection="1">
      <alignment horizontal="center"/>
      <protection locked="0"/>
    </xf>
    <xf numFmtId="10" fontId="0" fillId="5" borderId="0" xfId="0" applyNumberFormat="1" applyFill="1" applyBorder="1" applyAlignment="1">
      <alignment horizontal="center"/>
    </xf>
    <xf numFmtId="10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10" fontId="4" fillId="3" borderId="0" xfId="3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0" borderId="0" xfId="0" applyNumberFormat="1"/>
    <xf numFmtId="0" fontId="8" fillId="4" borderId="0" xfId="0" applyFont="1" applyFill="1" applyBorder="1"/>
    <xf numFmtId="0" fontId="8" fillId="4" borderId="7" xfId="0" applyFont="1" applyFill="1" applyBorder="1"/>
    <xf numFmtId="0" fontId="10" fillId="2" borderId="2" xfId="0" applyFont="1" applyFill="1" applyBorder="1"/>
    <xf numFmtId="0" fontId="0" fillId="4" borderId="0" xfId="0" applyFill="1" applyAlignment="1">
      <alignment horizontal="center"/>
    </xf>
    <xf numFmtId="0" fontId="2" fillId="4" borderId="0" xfId="0" applyFont="1" applyFill="1"/>
    <xf numFmtId="165" fontId="0" fillId="4" borderId="0" xfId="0" applyNumberFormat="1" applyFill="1"/>
    <xf numFmtId="10" fontId="12" fillId="4" borderId="0" xfId="4" applyNumberFormat="1" applyFont="1" applyFill="1"/>
    <xf numFmtId="175" fontId="0" fillId="4" borderId="0" xfId="0" applyNumberFormat="1" applyFill="1"/>
    <xf numFmtId="0" fontId="4" fillId="4" borderId="0" xfId="0" applyFont="1" applyFill="1"/>
    <xf numFmtId="0" fontId="0" fillId="4" borderId="11" xfId="0" applyFill="1" applyBorder="1"/>
    <xf numFmtId="2" fontId="0" fillId="4" borderId="0" xfId="0" applyNumberFormat="1" applyFill="1"/>
    <xf numFmtId="0" fontId="13" fillId="2" borderId="1" xfId="0" applyFont="1" applyFill="1" applyBorder="1"/>
    <xf numFmtId="0" fontId="8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8" fillId="3" borderId="4" xfId="0" applyFont="1" applyFill="1" applyBorder="1"/>
    <xf numFmtId="2" fontId="8" fillId="5" borderId="0" xfId="1" applyNumberFormat="1" applyFont="1" applyFill="1" applyBorder="1" applyAlignment="1" applyProtection="1">
      <alignment horizontal="center"/>
      <protection locked="0"/>
    </xf>
    <xf numFmtId="165" fontId="8" fillId="5" borderId="0" xfId="1" applyNumberFormat="1" applyFont="1" applyFill="1" applyBorder="1" applyAlignment="1" applyProtection="1">
      <alignment horizontal="center"/>
      <protection locked="0"/>
    </xf>
    <xf numFmtId="165" fontId="8" fillId="5" borderId="6" xfId="0" applyNumberFormat="1" applyFont="1" applyFill="1" applyBorder="1" applyAlignment="1" applyProtection="1">
      <alignment horizontal="center"/>
      <protection locked="0"/>
    </xf>
    <xf numFmtId="2" fontId="8" fillId="3" borderId="0" xfId="0" applyNumberFormat="1" applyFont="1" applyFill="1" applyBorder="1" applyAlignment="1">
      <alignment horizontal="center"/>
    </xf>
    <xf numFmtId="0" fontId="10" fillId="3" borderId="5" xfId="0" applyFont="1" applyFill="1" applyBorder="1"/>
    <xf numFmtId="0" fontId="10" fillId="3" borderId="7" xfId="0" applyFont="1" applyFill="1" applyBorder="1"/>
    <xf numFmtId="165" fontId="10" fillId="3" borderId="7" xfId="0" applyNumberFormat="1" applyFont="1" applyFill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10" fontId="8" fillId="4" borderId="0" xfId="0" applyNumberFormat="1" applyFont="1" applyFill="1" applyBorder="1" applyAlignment="1" applyProtection="1">
      <alignment horizontal="center"/>
      <protection locked="0"/>
    </xf>
    <xf numFmtId="10" fontId="8" fillId="5" borderId="0" xfId="0" applyNumberFormat="1" applyFont="1" applyFill="1" applyBorder="1" applyAlignment="1">
      <alignment horizontal="center"/>
    </xf>
    <xf numFmtId="10" fontId="8" fillId="4" borderId="0" xfId="0" applyNumberFormat="1" applyFont="1" applyFill="1" applyBorder="1" applyAlignment="1">
      <alignment horizontal="center"/>
    </xf>
    <xf numFmtId="10" fontId="8" fillId="4" borderId="6" xfId="0" applyNumberFormat="1" applyFont="1" applyFill="1" applyBorder="1" applyAlignment="1">
      <alignment horizontal="center"/>
    </xf>
    <xf numFmtId="10" fontId="8" fillId="5" borderId="0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center"/>
    </xf>
    <xf numFmtId="0" fontId="8" fillId="4" borderId="4" xfId="0" applyFont="1" applyFill="1" applyBorder="1"/>
    <xf numFmtId="0" fontId="8" fillId="4" borderId="5" xfId="0" applyFont="1" applyFill="1" applyBorder="1"/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3" fillId="5" borderId="1" xfId="0" applyFont="1" applyFill="1" applyBorder="1"/>
    <xf numFmtId="165" fontId="10" fillId="5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165" fontId="8" fillId="3" borderId="0" xfId="0" quotePrefix="1" applyNumberFormat="1" applyFont="1" applyFill="1" applyBorder="1"/>
    <xf numFmtId="169" fontId="8" fillId="3" borderId="0" xfId="2" quotePrefix="1" applyNumberFormat="1" applyFont="1" applyFill="1" applyBorder="1" applyAlignment="1">
      <alignment horizontal="center"/>
    </xf>
    <xf numFmtId="169" fontId="8" fillId="3" borderId="6" xfId="2" quotePrefix="1" applyNumberFormat="1" applyFont="1" applyFill="1" applyBorder="1" applyAlignment="1">
      <alignment horizontal="center"/>
    </xf>
    <xf numFmtId="165" fontId="10" fillId="3" borderId="7" xfId="0" applyNumberFormat="1" applyFont="1" applyFill="1" applyBorder="1"/>
    <xf numFmtId="164" fontId="8" fillId="3" borderId="0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10" fontId="12" fillId="0" borderId="0" xfId="3" applyNumberFormat="1" applyFont="1" applyFill="1"/>
    <xf numFmtId="0" fontId="2" fillId="0" borderId="0" xfId="0" applyFont="1" applyFill="1"/>
    <xf numFmtId="165" fontId="0" fillId="0" borderId="0" xfId="0" applyNumberFormat="1" applyFill="1"/>
    <xf numFmtId="0" fontId="2" fillId="0" borderId="12" xfId="0" applyFont="1" applyFill="1" applyBorder="1" applyAlignment="1"/>
    <xf numFmtId="0" fontId="2" fillId="0" borderId="10" xfId="0" applyFont="1" applyFill="1" applyBorder="1" applyAlignment="1">
      <alignment horizontal="center" wrapText="1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9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10" fillId="0" borderId="0" xfId="0" applyFont="1" applyFill="1" applyBorder="1"/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4" fontId="10" fillId="0" borderId="0" xfId="3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showGridLines="0" tabSelected="1" topLeftCell="A26" zoomScale="85" zoomScaleNormal="85" workbookViewId="0">
      <selection activeCell="L40" sqref="L40"/>
    </sheetView>
  </sheetViews>
  <sheetFormatPr defaultRowHeight="13.2" x14ac:dyDescent="0.25"/>
  <cols>
    <col min="1" max="1" width="9.109375" style="174" customWidth="1"/>
    <col min="2" max="2" width="25.5546875" customWidth="1"/>
    <col min="3" max="3" width="13" bestFit="1" customWidth="1"/>
    <col min="4" max="9" width="12.6640625" customWidth="1"/>
    <col min="10" max="10" width="13.109375" style="174" customWidth="1"/>
    <col min="11" max="12" width="9.109375" style="52" customWidth="1"/>
    <col min="13" max="13" width="5.6640625" style="52" bestFit="1" customWidth="1"/>
    <col min="14" max="21" width="9.109375" style="52" customWidth="1"/>
  </cols>
  <sheetData>
    <row r="1" spans="1:21" ht="12.75" hidden="1" customHeight="1" x14ac:dyDescent="0.25">
      <c r="C1" s="71"/>
      <c r="D1" s="71"/>
      <c r="E1" s="71"/>
      <c r="F1" s="71"/>
      <c r="G1" s="71"/>
      <c r="H1" s="71"/>
      <c r="I1" s="71"/>
    </row>
    <row r="2" spans="1:21" ht="20.25" hidden="1" customHeight="1" thickBot="1" x14ac:dyDescent="0.3">
      <c r="B2" s="202" t="s">
        <v>39</v>
      </c>
      <c r="C2" s="202"/>
      <c r="D2" s="202"/>
      <c r="E2" s="202"/>
      <c r="F2" s="202"/>
      <c r="G2" s="202"/>
      <c r="H2" s="202"/>
      <c r="I2" s="202"/>
    </row>
    <row r="3" spans="1:21" s="25" customFormat="1" ht="24.9" hidden="1" customHeight="1" thickBot="1" x14ac:dyDescent="0.3">
      <c r="A3" s="175"/>
      <c r="B3" s="203" t="s">
        <v>20</v>
      </c>
      <c r="C3" s="204"/>
      <c r="D3" s="204"/>
      <c r="E3" s="204"/>
      <c r="F3" s="204"/>
      <c r="G3" s="204"/>
      <c r="H3" s="204"/>
      <c r="I3" s="205"/>
      <c r="J3" s="175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s="25" customFormat="1" ht="24.9" hidden="1" customHeight="1" thickBot="1" x14ac:dyDescent="0.3">
      <c r="A4" s="175"/>
      <c r="B4" s="206" t="s">
        <v>33</v>
      </c>
      <c r="C4" s="207"/>
      <c r="D4" s="207"/>
      <c r="E4" s="207"/>
      <c r="F4" s="207"/>
      <c r="G4" s="207"/>
      <c r="H4" s="207"/>
      <c r="I4" s="208"/>
      <c r="J4" s="175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3.8" hidden="1" thickBot="1" x14ac:dyDescent="0.3">
      <c r="B5" s="7"/>
      <c r="C5" s="7"/>
      <c r="D5" s="7"/>
      <c r="E5" s="7"/>
      <c r="F5" s="7"/>
      <c r="G5" s="7"/>
      <c r="H5" s="7"/>
      <c r="I5" s="7"/>
    </row>
    <row r="6" spans="1:21" hidden="1" x14ac:dyDescent="0.25">
      <c r="B6" s="2" t="s">
        <v>0</v>
      </c>
      <c r="C6" s="3"/>
      <c r="D6" s="209" t="s">
        <v>27</v>
      </c>
      <c r="E6" s="209"/>
      <c r="F6" s="209"/>
      <c r="G6" s="209"/>
      <c r="H6" s="209"/>
      <c r="I6" s="210"/>
    </row>
    <row r="7" spans="1:21" s="1" customFormat="1" hidden="1" x14ac:dyDescent="0.25">
      <c r="A7" s="178"/>
      <c r="B7" s="8" t="s">
        <v>25</v>
      </c>
      <c r="C7" s="9" t="s">
        <v>2</v>
      </c>
      <c r="D7" s="56">
        <v>0</v>
      </c>
      <c r="E7" s="56">
        <v>1</v>
      </c>
      <c r="F7" s="56">
        <v>2</v>
      </c>
      <c r="G7" s="56">
        <v>3</v>
      </c>
      <c r="H7" s="56">
        <v>4</v>
      </c>
      <c r="I7" s="57">
        <v>5</v>
      </c>
      <c r="J7" s="178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22.5" hidden="1" customHeight="1" x14ac:dyDescent="0.25">
      <c r="B8" s="10" t="s">
        <v>3</v>
      </c>
      <c r="C8" s="108">
        <f t="shared" ref="C8:H10" si="0">C29</f>
        <v>0.25</v>
      </c>
      <c r="D8" s="109">
        <f t="shared" si="0"/>
        <v>-3000</v>
      </c>
      <c r="E8" s="109">
        <f t="shared" si="0"/>
        <v>-1500</v>
      </c>
      <c r="F8" s="109">
        <f t="shared" si="0"/>
        <v>1000</v>
      </c>
      <c r="G8" s="109">
        <f t="shared" si="0"/>
        <v>3000</v>
      </c>
      <c r="H8" s="109">
        <f t="shared" si="0"/>
        <v>5000</v>
      </c>
      <c r="I8" s="110">
        <f>I29+J29</f>
        <v>117000</v>
      </c>
    </row>
    <row r="9" spans="1:21" hidden="1" x14ac:dyDescent="0.25">
      <c r="B9" s="10" t="s">
        <v>4</v>
      </c>
      <c r="C9" s="108">
        <f>C30</f>
        <v>0.5</v>
      </c>
      <c r="D9" s="109">
        <f t="shared" si="0"/>
        <v>-3000</v>
      </c>
      <c r="E9" s="109">
        <f t="shared" si="0"/>
        <v>-1500</v>
      </c>
      <c r="F9" s="109">
        <f t="shared" si="0"/>
        <v>500</v>
      </c>
      <c r="G9" s="109">
        <f t="shared" si="0"/>
        <v>500</v>
      </c>
      <c r="H9" s="109">
        <f t="shared" si="0"/>
        <v>500</v>
      </c>
      <c r="I9" s="110">
        <f>I30+J30</f>
        <v>4500</v>
      </c>
    </row>
    <row r="10" spans="1:21" hidden="1" x14ac:dyDescent="0.25">
      <c r="B10" s="10" t="s">
        <v>5</v>
      </c>
      <c r="C10" s="108">
        <f>C31</f>
        <v>0.25</v>
      </c>
      <c r="D10" s="109">
        <f t="shared" si="0"/>
        <v>-3000</v>
      </c>
      <c r="E10" s="109">
        <f t="shared" si="0"/>
        <v>-1500</v>
      </c>
      <c r="F10" s="109">
        <f t="shared" si="0"/>
        <v>0</v>
      </c>
      <c r="G10" s="109">
        <f t="shared" si="0"/>
        <v>0</v>
      </c>
      <c r="H10" s="109">
        <f t="shared" si="0"/>
        <v>0</v>
      </c>
      <c r="I10" s="110">
        <f>I31+J31</f>
        <v>0</v>
      </c>
    </row>
    <row r="11" spans="1:21" hidden="1" x14ac:dyDescent="0.25">
      <c r="B11" s="10"/>
      <c r="C11" s="31"/>
      <c r="D11" s="12"/>
      <c r="E11" s="13"/>
      <c r="F11" s="13"/>
      <c r="G11" s="13"/>
      <c r="H11" s="13"/>
      <c r="I11" s="14"/>
    </row>
    <row r="12" spans="1:21" s="1" customFormat="1" ht="13.8" hidden="1" thickBot="1" x14ac:dyDescent="0.3">
      <c r="A12" s="178"/>
      <c r="B12" s="11" t="s">
        <v>6</v>
      </c>
      <c r="C12" s="16"/>
      <c r="D12" s="61">
        <f t="shared" ref="D12:I12" si="1">$C8*D8+$C9*D9+$C10*D10</f>
        <v>-3000</v>
      </c>
      <c r="E12" s="61">
        <f t="shared" si="1"/>
        <v>-1500</v>
      </c>
      <c r="F12" s="61">
        <f t="shared" si="1"/>
        <v>500</v>
      </c>
      <c r="G12" s="61">
        <f t="shared" si="1"/>
        <v>1000</v>
      </c>
      <c r="H12" s="61">
        <f t="shared" si="1"/>
        <v>1500</v>
      </c>
      <c r="I12" s="62">
        <f t="shared" si="1"/>
        <v>31500</v>
      </c>
      <c r="J12" s="178"/>
      <c r="K12" s="52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s="1" customFormat="1" hidden="1" x14ac:dyDescent="0.25">
      <c r="A13" s="178"/>
      <c r="B13" s="9"/>
      <c r="C13" s="9"/>
      <c r="D13" s="15"/>
      <c r="E13" s="15"/>
      <c r="F13" s="47"/>
      <c r="G13" s="15"/>
      <c r="H13" s="15"/>
      <c r="I13" s="15"/>
      <c r="J13" s="178"/>
      <c r="K13" s="52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13.8" hidden="1" thickBot="1" x14ac:dyDescent="0.3">
      <c r="B14" s="7"/>
      <c r="C14" s="7"/>
      <c r="D14" s="7"/>
      <c r="E14" s="7"/>
      <c r="F14" s="7"/>
      <c r="G14" s="7"/>
      <c r="H14" s="7"/>
      <c r="I14" s="7"/>
    </row>
    <row r="15" spans="1:21" s="1" customFormat="1" hidden="1" x14ac:dyDescent="0.25">
      <c r="A15" s="178"/>
      <c r="B15" s="2" t="s">
        <v>7</v>
      </c>
      <c r="C15" s="5"/>
      <c r="D15" s="5"/>
      <c r="E15" s="5"/>
      <c r="F15" s="5"/>
      <c r="G15" s="5"/>
      <c r="H15" s="5"/>
      <c r="I15" s="6"/>
      <c r="J15" s="178"/>
      <c r="K15" s="52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idden="1" x14ac:dyDescent="0.25">
      <c r="B16" s="10" t="s">
        <v>8</v>
      </c>
      <c r="C16" s="32"/>
      <c r="D16" s="63"/>
      <c r="E16" s="111">
        <v>0.04</v>
      </c>
      <c r="F16" s="64">
        <f t="shared" ref="F16:I17" si="2">(1+$E16)^F$40-1</f>
        <v>8.1600000000000117E-2</v>
      </c>
      <c r="G16" s="64">
        <f t="shared" si="2"/>
        <v>0.12486400000000009</v>
      </c>
      <c r="H16" s="64">
        <f t="shared" si="2"/>
        <v>0.16985856000000021</v>
      </c>
      <c r="I16" s="65">
        <f t="shared" si="2"/>
        <v>0.21665290240000035</v>
      </c>
    </row>
    <row r="17" spans="1:16" hidden="1" x14ac:dyDescent="0.25">
      <c r="B17" s="49" t="s">
        <v>9</v>
      </c>
      <c r="C17" s="32"/>
      <c r="D17" s="63"/>
      <c r="E17" s="112">
        <v>0.105</v>
      </c>
      <c r="F17" s="64">
        <f t="shared" si="2"/>
        <v>0.22102500000000003</v>
      </c>
      <c r="G17" s="64">
        <f t="shared" si="2"/>
        <v>0.34923262499999996</v>
      </c>
      <c r="H17" s="64">
        <f t="shared" si="2"/>
        <v>0.49090205062500014</v>
      </c>
      <c r="I17" s="65">
        <f t="shared" si="2"/>
        <v>0.64744676594062511</v>
      </c>
    </row>
    <row r="18" spans="1:16" hidden="1" x14ac:dyDescent="0.25">
      <c r="B18" s="10" t="s">
        <v>10</v>
      </c>
      <c r="C18" s="33"/>
      <c r="D18" s="64"/>
      <c r="E18" s="64">
        <f>E17-E16</f>
        <v>6.5000000000000002E-2</v>
      </c>
      <c r="F18" s="64">
        <f>F17-F16</f>
        <v>0.13942499999999991</v>
      </c>
      <c r="G18" s="64">
        <f>G17-G16</f>
        <v>0.22436862499999988</v>
      </c>
      <c r="H18" s="64">
        <f>H17-H16</f>
        <v>0.32104349062499993</v>
      </c>
      <c r="I18" s="65">
        <f>I17-I16</f>
        <v>0.43079386354062477</v>
      </c>
    </row>
    <row r="19" spans="1:16" hidden="1" x14ac:dyDescent="0.25">
      <c r="B19" s="10" t="s">
        <v>23</v>
      </c>
      <c r="C19" s="34"/>
      <c r="D19" s="66"/>
      <c r="E19" s="113">
        <v>1.32</v>
      </c>
      <c r="F19" s="113">
        <f>E19</f>
        <v>1.32</v>
      </c>
      <c r="G19" s="113">
        <f>F19</f>
        <v>1.32</v>
      </c>
      <c r="H19" s="113">
        <f>G19</f>
        <v>1.32</v>
      </c>
      <c r="I19" s="114">
        <f>H19</f>
        <v>1.32</v>
      </c>
    </row>
    <row r="20" spans="1:16" ht="13.8" hidden="1" thickBot="1" x14ac:dyDescent="0.3">
      <c r="B20" s="11" t="s">
        <v>24</v>
      </c>
      <c r="C20" s="35"/>
      <c r="D20" s="67"/>
      <c r="E20" s="67">
        <f>E19*E18+E16</f>
        <v>0.1258</v>
      </c>
      <c r="F20" s="67">
        <f>F19*F18+F16</f>
        <v>0.26564100000000002</v>
      </c>
      <c r="G20" s="67">
        <f>G19*G18+G16</f>
        <v>0.42103058499999996</v>
      </c>
      <c r="H20" s="67">
        <f>H19*H18+H16</f>
        <v>0.59363596762500015</v>
      </c>
      <c r="I20" s="68">
        <f>I19*I18+I16</f>
        <v>0.78530080227362509</v>
      </c>
      <c r="K20" s="125"/>
      <c r="M20" s="126"/>
    </row>
    <row r="21" spans="1:16" ht="13.8" hidden="1" thickBot="1" x14ac:dyDescent="0.3">
      <c r="B21" s="23"/>
      <c r="C21" s="23"/>
      <c r="D21" s="7"/>
      <c r="E21" s="7"/>
      <c r="F21" s="28"/>
      <c r="G21" s="28"/>
      <c r="H21" s="28"/>
      <c r="I21" s="28"/>
      <c r="J21" s="177"/>
    </row>
    <row r="22" spans="1:16" ht="15" hidden="1" customHeight="1" x14ac:dyDescent="0.25">
      <c r="B22" s="2" t="s">
        <v>14</v>
      </c>
      <c r="C22" s="3"/>
      <c r="D22" s="3"/>
      <c r="E22" s="3"/>
      <c r="F22" s="3"/>
      <c r="G22" s="3"/>
      <c r="H22" s="3"/>
      <c r="I22" s="4"/>
    </row>
    <row r="23" spans="1:16" ht="15" hidden="1" customHeight="1" x14ac:dyDescent="0.25">
      <c r="B23" s="8" t="s">
        <v>28</v>
      </c>
      <c r="C23" s="36"/>
      <c r="D23" s="60">
        <f>D12/(1+D20)^D7</f>
        <v>-3000</v>
      </c>
      <c r="E23" s="60">
        <f>E12/(1+E20)</f>
        <v>-1332.3858589447505</v>
      </c>
      <c r="F23" s="60">
        <f>F12/(1+F20)</f>
        <v>395.05673409758373</v>
      </c>
      <c r="G23" s="60">
        <f>G12/(1+G20)</f>
        <v>703.71462131478336</v>
      </c>
      <c r="H23" s="60">
        <f>H12/(1+H20)</f>
        <v>941.2438163249127</v>
      </c>
      <c r="I23" s="59">
        <f>I12/(1+I20)</f>
        <v>17644.085500820904</v>
      </c>
    </row>
    <row r="24" spans="1:16" ht="15" hidden="1" customHeight="1" thickBot="1" x14ac:dyDescent="0.3">
      <c r="B24" s="11" t="s">
        <v>29</v>
      </c>
      <c r="C24" s="61">
        <f>SUM(D23:I23)</f>
        <v>15351.714813613433</v>
      </c>
      <c r="D24" s="19"/>
      <c r="E24" s="19"/>
      <c r="F24" s="19"/>
      <c r="G24" s="19"/>
      <c r="H24" s="19"/>
      <c r="I24" s="22"/>
    </row>
    <row r="25" spans="1:16" hidden="1" x14ac:dyDescent="0.25">
      <c r="D25" s="29"/>
      <c r="E25" s="29"/>
      <c r="F25" s="29"/>
      <c r="G25" s="29"/>
      <c r="H25" s="29"/>
      <c r="I25" s="29"/>
      <c r="J25" s="179"/>
    </row>
    <row r="26" spans="1:16" s="52" customFormat="1" x14ac:dyDescent="0.25">
      <c r="A26" s="174"/>
      <c r="B26" s="42"/>
      <c r="C26" s="42"/>
      <c r="D26" s="124"/>
      <c r="E26" s="124"/>
      <c r="F26" s="124"/>
      <c r="G26" s="124"/>
      <c r="H26" s="124"/>
      <c r="I26" s="124"/>
      <c r="J26" s="179"/>
    </row>
    <row r="27" spans="1:16" ht="21" hidden="1" customHeight="1" x14ac:dyDescent="0.25">
      <c r="B27" s="51" t="s">
        <v>35</v>
      </c>
      <c r="C27" s="95"/>
      <c r="D27" s="99"/>
      <c r="E27" s="211" t="s">
        <v>27</v>
      </c>
      <c r="F27" s="211"/>
      <c r="G27" s="211"/>
      <c r="H27" s="211"/>
      <c r="I27" s="211"/>
      <c r="J27" s="180"/>
    </row>
    <row r="28" spans="1:16" ht="26.4" hidden="1" x14ac:dyDescent="0.25">
      <c r="B28" s="85" t="s">
        <v>26</v>
      </c>
      <c r="C28" s="89" t="s">
        <v>2</v>
      </c>
      <c r="D28" s="85">
        <v>0</v>
      </c>
      <c r="E28" s="85">
        <v>1</v>
      </c>
      <c r="F28" s="85">
        <v>2</v>
      </c>
      <c r="G28" s="85">
        <v>3</v>
      </c>
      <c r="H28" s="85">
        <v>4</v>
      </c>
      <c r="I28" s="85">
        <v>5</v>
      </c>
      <c r="J28" s="181" t="s">
        <v>34</v>
      </c>
      <c r="L28" s="127"/>
      <c r="P28" s="128"/>
    </row>
    <row r="29" spans="1:16" ht="21.9" hidden="1" customHeight="1" x14ac:dyDescent="0.25">
      <c r="B29" s="97" t="s">
        <v>36</v>
      </c>
      <c r="C29" s="55">
        <v>0.25</v>
      </c>
      <c r="D29" s="58">
        <v>-3000</v>
      </c>
      <c r="E29" s="58">
        <v>-1500</v>
      </c>
      <c r="F29" s="58">
        <v>1000</v>
      </c>
      <c r="G29" s="58">
        <v>3000</v>
      </c>
      <c r="H29" s="58">
        <v>5000</v>
      </c>
      <c r="I29" s="58">
        <v>9000</v>
      </c>
      <c r="J29" s="182">
        <f>I29*L29</f>
        <v>108000</v>
      </c>
      <c r="L29" s="53">
        <v>12</v>
      </c>
    </row>
    <row r="30" spans="1:16" ht="21.9" hidden="1" customHeight="1" x14ac:dyDescent="0.25">
      <c r="B30" s="97" t="s">
        <v>37</v>
      </c>
      <c r="C30" s="55">
        <v>0.5</v>
      </c>
      <c r="D30" s="58">
        <v>-3000</v>
      </c>
      <c r="E30" s="58">
        <v>-1500</v>
      </c>
      <c r="F30" s="58">
        <v>500</v>
      </c>
      <c r="G30" s="58">
        <v>500</v>
      </c>
      <c r="H30" s="58">
        <v>500</v>
      </c>
      <c r="I30" s="58">
        <v>500</v>
      </c>
      <c r="J30" s="182">
        <f>I30*L30</f>
        <v>4000</v>
      </c>
      <c r="L30" s="53">
        <v>8</v>
      </c>
    </row>
    <row r="31" spans="1:16" ht="21.9" hidden="1" customHeight="1" x14ac:dyDescent="0.25">
      <c r="B31" s="98" t="s">
        <v>38</v>
      </c>
      <c r="C31" s="92">
        <v>0.25</v>
      </c>
      <c r="D31" s="94">
        <v>-3000</v>
      </c>
      <c r="E31" s="94">
        <v>-1500</v>
      </c>
      <c r="F31" s="94">
        <v>0</v>
      </c>
      <c r="G31" s="94">
        <v>0</v>
      </c>
      <c r="H31" s="94">
        <v>0</v>
      </c>
      <c r="I31" s="94">
        <v>0</v>
      </c>
      <c r="J31" s="183">
        <f>I31*L31</f>
        <v>0</v>
      </c>
      <c r="L31" s="53">
        <v>10</v>
      </c>
    </row>
    <row r="32" spans="1:16" hidden="1" x14ac:dyDescent="0.25">
      <c r="B32" s="42"/>
      <c r="C32" s="42"/>
      <c r="D32" s="42"/>
      <c r="E32" s="54"/>
      <c r="F32" s="54"/>
      <c r="G32" s="54"/>
      <c r="H32" s="54"/>
      <c r="I32" s="54"/>
      <c r="J32" s="184"/>
    </row>
    <row r="33" spans="2:10" ht="13.8" hidden="1" thickBot="1" x14ac:dyDescent="0.3">
      <c r="B33" s="51" t="s">
        <v>6</v>
      </c>
      <c r="C33" s="51"/>
      <c r="D33" s="69">
        <f t="shared" ref="D33:J33" si="3">$C29*D29+$C30*D30+$C31*D31</f>
        <v>-3000</v>
      </c>
      <c r="E33" s="101">
        <f t="shared" si="3"/>
        <v>-1500</v>
      </c>
      <c r="F33" s="69">
        <f t="shared" si="3"/>
        <v>500</v>
      </c>
      <c r="G33" s="69">
        <f t="shared" si="3"/>
        <v>1000</v>
      </c>
      <c r="H33" s="69">
        <f t="shared" si="3"/>
        <v>1500</v>
      </c>
      <c r="I33" s="69">
        <f t="shared" si="3"/>
        <v>2500</v>
      </c>
      <c r="J33" s="185">
        <f t="shared" si="3"/>
        <v>29000</v>
      </c>
    </row>
    <row r="34" spans="2:10" ht="13.8" hidden="1" thickTop="1" x14ac:dyDescent="0.25">
      <c r="B34" s="96"/>
      <c r="C34" s="96"/>
      <c r="D34" s="100"/>
      <c r="E34" s="69"/>
      <c r="F34" s="100"/>
      <c r="G34" s="100"/>
      <c r="H34" s="100"/>
      <c r="I34" s="100"/>
      <c r="J34" s="186"/>
    </row>
    <row r="35" spans="2:10" ht="20.25" customHeight="1" x14ac:dyDescent="0.25">
      <c r="B35" s="212"/>
      <c r="C35" s="212"/>
      <c r="D35" s="212"/>
      <c r="E35" s="212"/>
      <c r="F35" s="212"/>
      <c r="G35" s="212"/>
      <c r="H35" s="212"/>
      <c r="I35" s="212"/>
    </row>
    <row r="36" spans="2:10" ht="24.9" customHeight="1" thickBot="1" x14ac:dyDescent="0.3">
      <c r="B36" s="196" t="s">
        <v>31</v>
      </c>
      <c r="C36" s="196"/>
      <c r="D36" s="196"/>
      <c r="E36" s="196"/>
      <c r="F36" s="196"/>
      <c r="G36" s="196"/>
      <c r="H36" s="196"/>
      <c r="I36" s="196"/>
    </row>
    <row r="37" spans="2:10" ht="24.9" customHeight="1" thickBot="1" x14ac:dyDescent="0.3">
      <c r="B37" s="197" t="s">
        <v>42</v>
      </c>
      <c r="C37" s="198"/>
      <c r="D37" s="198"/>
      <c r="E37" s="198"/>
      <c r="F37" s="198"/>
      <c r="G37" s="198"/>
      <c r="H37" s="198"/>
      <c r="I37" s="199"/>
    </row>
    <row r="38" spans="2:10" s="174" customFormat="1" ht="13.8" thickBot="1" x14ac:dyDescent="0.3"/>
    <row r="39" spans="2:10" ht="18" customHeight="1" x14ac:dyDescent="0.3">
      <c r="B39" s="130" t="s">
        <v>0</v>
      </c>
      <c r="C39" s="131"/>
      <c r="D39" s="200" t="s">
        <v>27</v>
      </c>
      <c r="E39" s="200"/>
      <c r="F39" s="200"/>
      <c r="G39" s="200"/>
      <c r="H39" s="200"/>
      <c r="I39" s="201"/>
    </row>
    <row r="40" spans="2:10" ht="18" customHeight="1" x14ac:dyDescent="0.3">
      <c r="B40" s="134" t="s">
        <v>1</v>
      </c>
      <c r="C40" s="135" t="s">
        <v>2</v>
      </c>
      <c r="D40" s="136">
        <v>0</v>
      </c>
      <c r="E40" s="136">
        <v>1</v>
      </c>
      <c r="F40" s="136">
        <v>2</v>
      </c>
      <c r="G40" s="136">
        <v>3</v>
      </c>
      <c r="H40" s="136">
        <v>4</v>
      </c>
      <c r="I40" s="137">
        <v>5</v>
      </c>
    </row>
    <row r="41" spans="2:10" ht="18" customHeight="1" x14ac:dyDescent="0.25">
      <c r="B41" s="138" t="s">
        <v>3</v>
      </c>
      <c r="C41" s="139">
        <v>0.25</v>
      </c>
      <c r="D41" s="140">
        <v>-3000</v>
      </c>
      <c r="E41" s="140">
        <v>-1500</v>
      </c>
      <c r="F41" s="140">
        <v>1000</v>
      </c>
      <c r="G41" s="140">
        <v>3000</v>
      </c>
      <c r="H41" s="140">
        <v>5000</v>
      </c>
      <c r="I41" s="141">
        <v>117000</v>
      </c>
    </row>
    <row r="42" spans="2:10" ht="18" customHeight="1" x14ac:dyDescent="0.25">
      <c r="B42" s="138" t="s">
        <v>4</v>
      </c>
      <c r="C42" s="139">
        <v>0.5</v>
      </c>
      <c r="D42" s="140">
        <v>-3000</v>
      </c>
      <c r="E42" s="140">
        <v>-1500</v>
      </c>
      <c r="F42" s="140">
        <v>500</v>
      </c>
      <c r="G42" s="140">
        <v>500</v>
      </c>
      <c r="H42" s="140">
        <v>500</v>
      </c>
      <c r="I42" s="141">
        <v>4500</v>
      </c>
    </row>
    <row r="43" spans="2:10" ht="18" customHeight="1" x14ac:dyDescent="0.25">
      <c r="B43" s="138" t="s">
        <v>5</v>
      </c>
      <c r="C43" s="139">
        <v>0.25</v>
      </c>
      <c r="D43" s="140">
        <v>-3000</v>
      </c>
      <c r="E43" s="140">
        <v>-1500</v>
      </c>
      <c r="F43" s="140">
        <v>0</v>
      </c>
      <c r="G43" s="140">
        <v>0</v>
      </c>
      <c r="H43" s="140">
        <v>0</v>
      </c>
      <c r="I43" s="141">
        <v>0</v>
      </c>
    </row>
    <row r="44" spans="2:10" ht="18" customHeight="1" x14ac:dyDescent="0.25">
      <c r="B44" s="138"/>
      <c r="C44" s="142"/>
      <c r="D44" s="152"/>
      <c r="E44" s="153"/>
      <c r="F44" s="153"/>
      <c r="G44" s="153"/>
      <c r="H44" s="153"/>
      <c r="I44" s="154"/>
    </row>
    <row r="45" spans="2:10" ht="18" customHeight="1" x14ac:dyDescent="0.3">
      <c r="B45" s="134" t="s">
        <v>6</v>
      </c>
      <c r="C45" s="135"/>
      <c r="D45" s="155">
        <f t="shared" ref="D45:I45" si="4">$C41*D41+$C42*D42+$C43*D43</f>
        <v>-3000</v>
      </c>
      <c r="E45" s="155">
        <f t="shared" si="4"/>
        <v>-1500</v>
      </c>
      <c r="F45" s="155">
        <f t="shared" si="4"/>
        <v>500</v>
      </c>
      <c r="G45" s="155">
        <f t="shared" si="4"/>
        <v>1000</v>
      </c>
      <c r="H45" s="155">
        <f t="shared" si="4"/>
        <v>1500</v>
      </c>
      <c r="I45" s="156">
        <f t="shared" si="4"/>
        <v>31500</v>
      </c>
    </row>
    <row r="46" spans="2:10" ht="18" customHeight="1" x14ac:dyDescent="0.3">
      <c r="B46" s="138"/>
      <c r="C46" s="119"/>
      <c r="D46" s="155"/>
      <c r="E46" s="155"/>
      <c r="F46" s="155"/>
      <c r="G46" s="155"/>
      <c r="H46" s="155"/>
      <c r="I46" s="156"/>
    </row>
    <row r="47" spans="2:10" ht="18" customHeight="1" thickBot="1" x14ac:dyDescent="0.35">
      <c r="B47" s="143" t="s">
        <v>30</v>
      </c>
      <c r="C47" s="144"/>
      <c r="D47" s="145">
        <f t="shared" ref="D47:I47" si="5">((D41-D45)^2*$C41+(D42-D45)^2*$C42+(D43-D45)^2*$C43)^0.5</f>
        <v>0</v>
      </c>
      <c r="E47" s="145">
        <f t="shared" si="5"/>
        <v>0</v>
      </c>
      <c r="F47" s="145">
        <f t="shared" si="5"/>
        <v>353.55339059327378</v>
      </c>
      <c r="G47" s="145">
        <f t="shared" si="5"/>
        <v>1172.6039399558574</v>
      </c>
      <c r="H47" s="145">
        <f t="shared" si="5"/>
        <v>2031.0096011589901</v>
      </c>
      <c r="I47" s="146">
        <f t="shared" si="5"/>
        <v>49397.621400225333</v>
      </c>
    </row>
    <row r="48" spans="2:10" s="174" customFormat="1" ht="18" customHeight="1" thickBot="1" x14ac:dyDescent="0.3">
      <c r="B48" s="176"/>
      <c r="C48" s="176"/>
      <c r="D48" s="188"/>
      <c r="E48" s="188"/>
      <c r="F48" s="188"/>
      <c r="G48" s="188"/>
      <c r="H48" s="188"/>
      <c r="I48" s="188"/>
    </row>
    <row r="49" spans="1:12" ht="18" customHeight="1" x14ac:dyDescent="0.3">
      <c r="B49" s="130" t="s">
        <v>7</v>
      </c>
      <c r="C49" s="121"/>
      <c r="D49" s="132"/>
      <c r="E49" s="132"/>
      <c r="F49" s="132"/>
      <c r="G49" s="132"/>
      <c r="H49" s="132"/>
      <c r="I49" s="133"/>
    </row>
    <row r="50" spans="1:12" ht="18" customHeight="1" x14ac:dyDescent="0.25">
      <c r="B50" s="157" t="s">
        <v>8</v>
      </c>
      <c r="C50" s="119"/>
      <c r="D50" s="147"/>
      <c r="E50" s="148">
        <v>0.04</v>
      </c>
      <c r="F50" s="149">
        <f t="shared" ref="F50:I51" si="6">(1+$E50)^F$40-1</f>
        <v>8.1600000000000117E-2</v>
      </c>
      <c r="G50" s="149">
        <f t="shared" si="6"/>
        <v>0.12486400000000009</v>
      </c>
      <c r="H50" s="149">
        <f t="shared" si="6"/>
        <v>0.16985856000000021</v>
      </c>
      <c r="I50" s="150">
        <f t="shared" si="6"/>
        <v>0.21665290240000035</v>
      </c>
    </row>
    <row r="51" spans="1:12" ht="18" customHeight="1" x14ac:dyDescent="0.25">
      <c r="B51" s="157" t="s">
        <v>9</v>
      </c>
      <c r="C51" s="119"/>
      <c r="D51" s="147"/>
      <c r="E51" s="151">
        <v>0.105</v>
      </c>
      <c r="F51" s="149">
        <f t="shared" si="6"/>
        <v>0.22102500000000003</v>
      </c>
      <c r="G51" s="149">
        <f t="shared" si="6"/>
        <v>0.34923262499999996</v>
      </c>
      <c r="H51" s="149">
        <f t="shared" si="6"/>
        <v>0.49090205062500014</v>
      </c>
      <c r="I51" s="150">
        <f t="shared" si="6"/>
        <v>0.64744676594062511</v>
      </c>
    </row>
    <row r="52" spans="1:12" ht="18" customHeight="1" x14ac:dyDescent="0.25">
      <c r="B52" s="157" t="s">
        <v>10</v>
      </c>
      <c r="C52" s="119"/>
      <c r="D52" s="149"/>
      <c r="E52" s="149">
        <f>E51-E50</f>
        <v>6.5000000000000002E-2</v>
      </c>
      <c r="F52" s="149">
        <f>F51-F50</f>
        <v>0.13942499999999991</v>
      </c>
      <c r="G52" s="149">
        <f>G51-G50</f>
        <v>0.22436862499999988</v>
      </c>
      <c r="H52" s="149">
        <f>H51-H50</f>
        <v>0.32104349062499993</v>
      </c>
      <c r="I52" s="150">
        <f>I51-I50</f>
        <v>0.43079386354062477</v>
      </c>
    </row>
    <row r="53" spans="1:12" ht="18" customHeight="1" x14ac:dyDescent="0.25">
      <c r="B53" s="157" t="s">
        <v>11</v>
      </c>
      <c r="C53" s="119"/>
      <c r="D53" s="147"/>
      <c r="E53" s="151"/>
      <c r="F53" s="149"/>
      <c r="G53" s="149"/>
      <c r="H53" s="149"/>
      <c r="I53" s="150"/>
    </row>
    <row r="54" spans="1:12" ht="18" customHeight="1" x14ac:dyDescent="0.25">
      <c r="B54" s="157" t="s">
        <v>12</v>
      </c>
      <c r="C54" s="119"/>
      <c r="D54" s="149"/>
      <c r="E54" s="148">
        <v>0.14499999999999999</v>
      </c>
      <c r="F54" s="149">
        <v>0.20506096654409878</v>
      </c>
      <c r="G54" s="149">
        <v>0.2511473670974872</v>
      </c>
      <c r="H54" s="149">
        <v>0.28999999999999998</v>
      </c>
      <c r="I54" s="150">
        <v>0.32422985673746951</v>
      </c>
    </row>
    <row r="55" spans="1:12" ht="18" customHeight="1" thickBot="1" x14ac:dyDescent="0.3">
      <c r="B55" s="158" t="s">
        <v>13</v>
      </c>
      <c r="C55" s="120"/>
      <c r="D55" s="159"/>
      <c r="E55" s="160">
        <v>0.19500000000000001</v>
      </c>
      <c r="F55" s="159">
        <f>E55</f>
        <v>0.19500000000000001</v>
      </c>
      <c r="G55" s="159">
        <f>F55</f>
        <v>0.19500000000000001</v>
      </c>
      <c r="H55" s="159">
        <f>G55</f>
        <v>0.19500000000000001</v>
      </c>
      <c r="I55" s="161">
        <f>H55</f>
        <v>0.19500000000000001</v>
      </c>
    </row>
    <row r="56" spans="1:12" s="174" customFormat="1" ht="18" customHeight="1" thickBot="1" x14ac:dyDescent="0.35">
      <c r="B56" s="189"/>
      <c r="C56" s="190"/>
      <c r="D56" s="191"/>
      <c r="E56" s="192"/>
      <c r="F56" s="192"/>
      <c r="G56" s="192"/>
      <c r="H56" s="192"/>
      <c r="I56" s="191"/>
    </row>
    <row r="57" spans="1:12" ht="18" customHeight="1" x14ac:dyDescent="0.3">
      <c r="B57" s="162" t="s">
        <v>14</v>
      </c>
      <c r="C57" s="163"/>
      <c r="D57" s="164"/>
      <c r="E57" s="164"/>
      <c r="F57" s="164"/>
      <c r="G57" s="164"/>
      <c r="H57" s="164"/>
      <c r="I57" s="165"/>
    </row>
    <row r="58" spans="1:12" ht="18" customHeight="1" x14ac:dyDescent="0.3">
      <c r="B58" s="134" t="s">
        <v>28</v>
      </c>
      <c r="C58" s="166"/>
      <c r="D58" s="167">
        <f>D45</f>
        <v>-3000</v>
      </c>
      <c r="E58" s="167">
        <f>(E45-(E55*E47*E52)/E54)/(1+E50)</f>
        <v>-1442.3076923076922</v>
      </c>
      <c r="F58" s="167">
        <f>(F45-(F55*F47*F52)/F54)/(1+F50)</f>
        <v>418.93893625025504</v>
      </c>
      <c r="G58" s="167">
        <f>(G45-(G55*G47*G52)/G54)/(1+G50)</f>
        <v>707.39485532105607</v>
      </c>
      <c r="H58" s="167">
        <f>(H45-(H55*H47*H52)/H54)/(1+H50)</f>
        <v>907.42396122169873</v>
      </c>
      <c r="I58" s="168">
        <f>(I45-(I55*I47*I52)/I54)/(1+I50)</f>
        <v>15371.316298917427</v>
      </c>
      <c r="L58" s="124"/>
    </row>
    <row r="59" spans="1:12" ht="18" customHeight="1" thickBot="1" x14ac:dyDescent="0.35">
      <c r="B59" s="143" t="s">
        <v>29</v>
      </c>
      <c r="C59" s="169">
        <f>SUM(D58:I58)</f>
        <v>12962.766359402745</v>
      </c>
      <c r="D59" s="159"/>
      <c r="E59" s="159"/>
      <c r="F59" s="159"/>
      <c r="G59" s="159"/>
      <c r="H59" s="159"/>
      <c r="I59" s="161"/>
    </row>
    <row r="60" spans="1:12" s="174" customFormat="1" ht="18" customHeight="1" thickBot="1" x14ac:dyDescent="0.35">
      <c r="A60" s="187"/>
      <c r="B60" s="189"/>
      <c r="C60" s="193"/>
      <c r="D60" s="194"/>
      <c r="E60" s="194"/>
      <c r="F60" s="194"/>
      <c r="G60" s="194"/>
      <c r="H60" s="195"/>
      <c r="I60" s="194"/>
    </row>
    <row r="61" spans="1:12" ht="18" customHeight="1" x14ac:dyDescent="0.3">
      <c r="B61" s="130" t="s">
        <v>21</v>
      </c>
      <c r="C61" s="131"/>
      <c r="D61" s="164"/>
      <c r="E61" s="164"/>
      <c r="F61" s="164"/>
      <c r="G61" s="164"/>
      <c r="H61" s="164"/>
      <c r="I61" s="165"/>
    </row>
    <row r="62" spans="1:12" ht="18" customHeight="1" x14ac:dyDescent="0.25">
      <c r="B62" s="138" t="s">
        <v>41</v>
      </c>
      <c r="C62" s="119"/>
      <c r="D62" s="149"/>
      <c r="E62" s="170">
        <f>IF(E58=0,"NA",E45/E58-1)</f>
        <v>4.0000000000000036E-2</v>
      </c>
      <c r="F62" s="170">
        <f>IF(F58=0,"NA",(F45/F58)^(1/F40)-1)</f>
        <v>9.2470300801232197E-2</v>
      </c>
      <c r="G62" s="170">
        <f>IF(G58=0,"NA",(G45/G58)^(1/G40)-1)</f>
        <v>0.12230965996795096</v>
      </c>
      <c r="H62" s="170">
        <f>IF(H58=0,"NA",(H45/H58)^(1/H40)-1)</f>
        <v>0.13388824768818242</v>
      </c>
      <c r="I62" s="171">
        <f>IF(I58=0,"NA",(I45/I58)^(1/I40)-1)</f>
        <v>0.15430319810016502</v>
      </c>
    </row>
    <row r="63" spans="1:12" ht="18" customHeight="1" x14ac:dyDescent="0.25">
      <c r="B63" s="138" t="s">
        <v>16</v>
      </c>
      <c r="C63" s="119"/>
      <c r="D63" s="149">
        <f t="shared" ref="D63:I63" si="7">IF(D58=0,"NA",ABS(D47/D58))</f>
        <v>0</v>
      </c>
      <c r="E63" s="149">
        <f t="shared" si="7"/>
        <v>0</v>
      </c>
      <c r="F63" s="149">
        <f t="shared" si="7"/>
        <v>0.84392583262319898</v>
      </c>
      <c r="G63" s="149">
        <f t="shared" si="7"/>
        <v>1.6576370765711363</v>
      </c>
      <c r="H63" s="149">
        <f t="shared" si="7"/>
        <v>2.2382146471254365</v>
      </c>
      <c r="I63" s="150">
        <f t="shared" si="7"/>
        <v>3.2136233774399865</v>
      </c>
    </row>
    <row r="64" spans="1:12" ht="18" customHeight="1" x14ac:dyDescent="0.25">
      <c r="B64" s="138" t="s">
        <v>17</v>
      </c>
      <c r="C64" s="119"/>
      <c r="D64" s="149">
        <f t="shared" ref="D64:I64" si="8">IF(D58=0,"NA",D55*D47*D54/D58)</f>
        <v>0</v>
      </c>
      <c r="E64" s="149">
        <f t="shared" si="8"/>
        <v>0</v>
      </c>
      <c r="F64" s="149">
        <f t="shared" si="8"/>
        <v>3.3745968151203072E-2</v>
      </c>
      <c r="G64" s="149">
        <f t="shared" si="8"/>
        <v>8.1180681539883268E-2</v>
      </c>
      <c r="H64" s="149">
        <f t="shared" si="8"/>
        <v>0.12657103829494343</v>
      </c>
      <c r="I64" s="150">
        <f t="shared" si="8"/>
        <v>0.20318076621873221</v>
      </c>
    </row>
    <row r="65" spans="1:12" ht="18" customHeight="1" thickBot="1" x14ac:dyDescent="0.3">
      <c r="B65" s="158" t="s">
        <v>18</v>
      </c>
      <c r="C65" s="120"/>
      <c r="D65" s="172">
        <v>0</v>
      </c>
      <c r="E65" s="172">
        <f>IF(E58=0,0,E64/E54^2)</f>
        <v>0</v>
      </c>
      <c r="F65" s="172">
        <f>IF(F58=0,0,F64/F54^2)</f>
        <v>0.80252005115821823</v>
      </c>
      <c r="G65" s="172">
        <f>IF(G58=0,0,G64/G54^2)</f>
        <v>1.2870500442312054</v>
      </c>
      <c r="H65" s="172">
        <f>IF(H58=0,0,H64/H54^2)</f>
        <v>1.5050064006533108</v>
      </c>
      <c r="I65" s="173">
        <f>IF(I58=0,0,I64/I54^2)</f>
        <v>1.9327540187275356</v>
      </c>
      <c r="L65" s="129"/>
    </row>
    <row r="66" spans="1:12" hidden="1" x14ac:dyDescent="0.25">
      <c r="B66" s="10"/>
      <c r="C66" s="12"/>
      <c r="D66" s="20"/>
      <c r="E66" s="20"/>
      <c r="F66" s="20"/>
      <c r="G66" s="20"/>
      <c r="H66" s="20"/>
      <c r="I66" s="20"/>
    </row>
    <row r="67" spans="1:12" ht="13.8" hidden="1" thickBot="1" x14ac:dyDescent="0.3">
      <c r="B67" s="11" t="s">
        <v>19</v>
      </c>
      <c r="C67" s="21">
        <f>(D65*D58)/C59+(E65*E58)/C59+(F65*F58)/C59+G65*G58/C59+H65*H58/C59+I65*I58/C59</f>
        <v>2.49339614707677</v>
      </c>
      <c r="D67" s="19" t="e">
        <f t="shared" ref="D67:I67" si="9">D55*(D47/D58)/D54</f>
        <v>#DIV/0!</v>
      </c>
      <c r="E67" s="19">
        <f t="shared" si="9"/>
        <v>0</v>
      </c>
      <c r="F67" s="37">
        <f t="shared" si="9"/>
        <v>0.80252005115821812</v>
      </c>
      <c r="G67" s="37">
        <f t="shared" si="9"/>
        <v>1.2870500442312052</v>
      </c>
      <c r="H67" s="37">
        <f t="shared" si="9"/>
        <v>1.505006400653311</v>
      </c>
      <c r="I67" s="37">
        <f t="shared" si="9"/>
        <v>1.9327540187275358</v>
      </c>
    </row>
    <row r="68" spans="1:12" hidden="1" x14ac:dyDescent="0.25">
      <c r="B68" s="7"/>
      <c r="C68" s="7"/>
      <c r="D68" s="7"/>
      <c r="E68" s="7"/>
      <c r="F68" s="50">
        <f>F67*F58/$C$59</f>
        <v>2.5936353956410793E-2</v>
      </c>
      <c r="G68" s="50">
        <f>G67*G58/$C$59</f>
        <v>7.0235978539371052E-2</v>
      </c>
      <c r="H68" s="50">
        <f>H67*H58/$C$59</f>
        <v>0.10535396780905659</v>
      </c>
      <c r="I68" s="50">
        <f>I67*I58/$C$59</f>
        <v>2.2918698467719323</v>
      </c>
    </row>
    <row r="69" spans="1:12" hidden="1" x14ac:dyDescent="0.25"/>
    <row r="70" spans="1:12" ht="13.8" hidden="1" thickBot="1" x14ac:dyDescent="0.3">
      <c r="C70" t="s">
        <v>22</v>
      </c>
      <c r="E70" s="24">
        <f>(E45-(E55*E47*(E52)/E54))</f>
        <v>-1500</v>
      </c>
      <c r="F70" s="24">
        <f>(F45-(F55*F47*(F52)/F54))</f>
        <v>453.12435344827588</v>
      </c>
      <c r="G70" s="24">
        <f>(G45-(G55*G47*(G52)/G54))</f>
        <v>795.72300653586444</v>
      </c>
      <c r="H70" s="24">
        <f>(H45-(H55*H47*(H52)/H54))</f>
        <v>1061.5576885843125</v>
      </c>
      <c r="I70" s="24">
        <f>(I45-(I55*I47*(I52)/I54))</f>
        <v>18701.556588786319</v>
      </c>
    </row>
    <row r="71" spans="1:12" hidden="1" x14ac:dyDescent="0.25"/>
    <row r="72" spans="1:12" s="174" customFormat="1" x14ac:dyDescent="0.25"/>
    <row r="73" spans="1:12" s="174" customFormat="1" x14ac:dyDescent="0.25"/>
    <row r="74" spans="1:12" s="174" customFormat="1" x14ac:dyDescent="0.25"/>
    <row r="75" spans="1:12" s="174" customFormat="1" x14ac:dyDescent="0.25"/>
    <row r="76" spans="1:12" s="174" customFormat="1" x14ac:dyDescent="0.25"/>
    <row r="77" spans="1:12" s="52" customFormat="1" x14ac:dyDescent="0.25">
      <c r="A77" s="174"/>
      <c r="J77" s="174"/>
    </row>
    <row r="78" spans="1:12" s="52" customFormat="1" x14ac:dyDescent="0.25">
      <c r="A78" s="174"/>
      <c r="J78" s="174"/>
    </row>
    <row r="79" spans="1:12" s="52" customFormat="1" x14ac:dyDescent="0.25">
      <c r="A79" s="174"/>
      <c r="J79" s="174"/>
    </row>
    <row r="80" spans="1:12" s="52" customFormat="1" x14ac:dyDescent="0.25">
      <c r="A80" s="174"/>
      <c r="J80" s="174"/>
    </row>
    <row r="81" spans="1:10" s="52" customFormat="1" x14ac:dyDescent="0.25">
      <c r="A81" s="174"/>
      <c r="J81" s="174"/>
    </row>
    <row r="82" spans="1:10" s="52" customFormat="1" x14ac:dyDescent="0.25">
      <c r="A82" s="174"/>
      <c r="J82" s="174"/>
    </row>
    <row r="83" spans="1:10" s="52" customFormat="1" x14ac:dyDescent="0.25">
      <c r="A83" s="174"/>
      <c r="J83" s="174"/>
    </row>
    <row r="84" spans="1:10" s="52" customFormat="1" x14ac:dyDescent="0.25">
      <c r="A84" s="174"/>
      <c r="J84" s="174"/>
    </row>
    <row r="85" spans="1:10" s="52" customFormat="1" x14ac:dyDescent="0.25">
      <c r="A85" s="174"/>
      <c r="J85" s="174"/>
    </row>
    <row r="86" spans="1:10" s="52" customFormat="1" x14ac:dyDescent="0.25">
      <c r="A86" s="174"/>
      <c r="J86" s="174"/>
    </row>
    <row r="87" spans="1:10" s="52" customFormat="1" x14ac:dyDescent="0.25">
      <c r="A87" s="174"/>
      <c r="J87" s="174"/>
    </row>
    <row r="88" spans="1:10" s="52" customFormat="1" x14ac:dyDescent="0.25">
      <c r="A88" s="174"/>
      <c r="J88" s="174"/>
    </row>
    <row r="89" spans="1:10" s="52" customFormat="1" x14ac:dyDescent="0.25">
      <c r="A89" s="174"/>
      <c r="J89" s="174"/>
    </row>
    <row r="90" spans="1:10" s="52" customFormat="1" x14ac:dyDescent="0.25">
      <c r="A90" s="174"/>
      <c r="J90" s="174"/>
    </row>
    <row r="91" spans="1:10" s="52" customFormat="1" x14ac:dyDescent="0.25">
      <c r="A91" s="174"/>
      <c r="J91" s="174"/>
    </row>
    <row r="92" spans="1:10" s="52" customFormat="1" x14ac:dyDescent="0.25">
      <c r="A92" s="174"/>
      <c r="J92" s="174"/>
    </row>
    <row r="93" spans="1:10" s="52" customFormat="1" x14ac:dyDescent="0.25">
      <c r="A93" s="174"/>
      <c r="J93" s="174"/>
    </row>
    <row r="94" spans="1:10" s="52" customFormat="1" x14ac:dyDescent="0.25">
      <c r="A94" s="174"/>
      <c r="J94" s="174"/>
    </row>
    <row r="95" spans="1:10" s="52" customFormat="1" x14ac:dyDescent="0.25">
      <c r="A95" s="174"/>
      <c r="J95" s="174"/>
    </row>
    <row r="96" spans="1:10" s="52" customFormat="1" x14ac:dyDescent="0.25">
      <c r="A96" s="174"/>
      <c r="J96" s="174"/>
    </row>
    <row r="97" spans="1:10" s="52" customFormat="1" x14ac:dyDescent="0.25">
      <c r="A97" s="174"/>
      <c r="J97" s="174"/>
    </row>
    <row r="98" spans="1:10" s="52" customFormat="1" x14ac:dyDescent="0.25">
      <c r="A98" s="174"/>
      <c r="J98" s="174"/>
    </row>
    <row r="99" spans="1:10" s="52" customFormat="1" x14ac:dyDescent="0.25">
      <c r="A99" s="174"/>
      <c r="J99" s="174"/>
    </row>
    <row r="100" spans="1:10" s="52" customFormat="1" x14ac:dyDescent="0.25">
      <c r="A100" s="174"/>
      <c r="J100" s="174"/>
    </row>
    <row r="101" spans="1:10" s="52" customFormat="1" x14ac:dyDescent="0.25">
      <c r="A101" s="174"/>
      <c r="J101" s="174"/>
    </row>
    <row r="102" spans="1:10" s="52" customFormat="1" x14ac:dyDescent="0.25">
      <c r="A102" s="174"/>
      <c r="J102" s="174"/>
    </row>
    <row r="103" spans="1:10" s="52" customFormat="1" x14ac:dyDescent="0.25">
      <c r="A103" s="174"/>
      <c r="J103" s="174"/>
    </row>
    <row r="104" spans="1:10" s="52" customFormat="1" x14ac:dyDescent="0.25">
      <c r="A104" s="174"/>
      <c r="J104" s="174"/>
    </row>
    <row r="105" spans="1:10" s="52" customFormat="1" x14ac:dyDescent="0.25">
      <c r="A105" s="174"/>
      <c r="J105" s="174"/>
    </row>
    <row r="106" spans="1:10" s="52" customFormat="1" x14ac:dyDescent="0.25">
      <c r="A106" s="174"/>
      <c r="J106" s="174"/>
    </row>
    <row r="107" spans="1:10" s="52" customFormat="1" x14ac:dyDescent="0.25">
      <c r="A107" s="174"/>
      <c r="J107" s="174"/>
    </row>
    <row r="108" spans="1:10" s="52" customFormat="1" x14ac:dyDescent="0.25">
      <c r="A108" s="174"/>
      <c r="J108" s="174"/>
    </row>
    <row r="109" spans="1:10" s="52" customFormat="1" x14ac:dyDescent="0.25">
      <c r="A109" s="174"/>
      <c r="J109" s="174"/>
    </row>
    <row r="110" spans="1:10" s="52" customFormat="1" x14ac:dyDescent="0.25">
      <c r="A110" s="174"/>
      <c r="J110" s="174"/>
    </row>
    <row r="111" spans="1:10" s="52" customFormat="1" x14ac:dyDescent="0.25">
      <c r="A111" s="174"/>
      <c r="J111" s="174"/>
    </row>
    <row r="112" spans="1:10" s="52" customFormat="1" x14ac:dyDescent="0.25">
      <c r="A112" s="174"/>
      <c r="J112" s="174"/>
    </row>
    <row r="113" spans="1:10" s="52" customFormat="1" x14ac:dyDescent="0.25">
      <c r="A113" s="174"/>
      <c r="J113" s="174"/>
    </row>
    <row r="114" spans="1:10" s="52" customFormat="1" x14ac:dyDescent="0.25">
      <c r="A114" s="174"/>
      <c r="J114" s="174"/>
    </row>
    <row r="115" spans="1:10" s="52" customFormat="1" x14ac:dyDescent="0.25">
      <c r="A115" s="174"/>
      <c r="J115" s="174"/>
    </row>
    <row r="116" spans="1:10" s="52" customFormat="1" x14ac:dyDescent="0.25">
      <c r="A116" s="174"/>
      <c r="J116" s="174"/>
    </row>
    <row r="117" spans="1:10" s="52" customFormat="1" x14ac:dyDescent="0.25">
      <c r="A117" s="174"/>
      <c r="J117" s="174"/>
    </row>
    <row r="118" spans="1:10" s="52" customFormat="1" x14ac:dyDescent="0.25">
      <c r="A118" s="174"/>
      <c r="J118" s="174"/>
    </row>
    <row r="119" spans="1:10" s="52" customFormat="1" x14ac:dyDescent="0.25">
      <c r="A119" s="174"/>
      <c r="J119" s="174"/>
    </row>
    <row r="120" spans="1:10" s="52" customFormat="1" x14ac:dyDescent="0.25">
      <c r="A120" s="174"/>
      <c r="J120" s="174"/>
    </row>
    <row r="121" spans="1:10" s="52" customFormat="1" x14ac:dyDescent="0.25">
      <c r="A121" s="174"/>
      <c r="J121" s="174"/>
    </row>
    <row r="122" spans="1:10" s="52" customFormat="1" x14ac:dyDescent="0.25">
      <c r="A122" s="174"/>
      <c r="J122" s="174"/>
    </row>
    <row r="123" spans="1:10" s="52" customFormat="1" x14ac:dyDescent="0.25">
      <c r="A123" s="174"/>
      <c r="J123" s="174"/>
    </row>
    <row r="124" spans="1:10" s="52" customFormat="1" x14ac:dyDescent="0.25">
      <c r="A124" s="174"/>
      <c r="J124" s="174"/>
    </row>
    <row r="125" spans="1:10" s="52" customFormat="1" x14ac:dyDescent="0.25">
      <c r="A125" s="174"/>
      <c r="J125" s="174"/>
    </row>
    <row r="126" spans="1:10" s="52" customFormat="1" x14ac:dyDescent="0.25">
      <c r="A126" s="174"/>
      <c r="J126" s="174"/>
    </row>
    <row r="127" spans="1:10" s="52" customFormat="1" x14ac:dyDescent="0.25">
      <c r="A127" s="174"/>
      <c r="J127" s="174"/>
    </row>
    <row r="128" spans="1:10" s="52" customFormat="1" x14ac:dyDescent="0.25">
      <c r="A128" s="174"/>
      <c r="J128" s="174"/>
    </row>
    <row r="129" spans="1:10" s="52" customFormat="1" x14ac:dyDescent="0.25">
      <c r="A129" s="174"/>
      <c r="J129" s="174"/>
    </row>
    <row r="130" spans="1:10" s="52" customFormat="1" x14ac:dyDescent="0.25">
      <c r="A130" s="174"/>
      <c r="J130" s="174"/>
    </row>
    <row r="131" spans="1:10" s="52" customFormat="1" x14ac:dyDescent="0.25">
      <c r="A131" s="174"/>
      <c r="J131" s="174"/>
    </row>
    <row r="132" spans="1:10" s="52" customFormat="1" x14ac:dyDescent="0.25">
      <c r="A132" s="174"/>
      <c r="J132" s="174"/>
    </row>
    <row r="133" spans="1:10" s="52" customFormat="1" x14ac:dyDescent="0.25">
      <c r="A133" s="174"/>
      <c r="J133" s="174"/>
    </row>
    <row r="134" spans="1:10" s="52" customFormat="1" x14ac:dyDescent="0.25">
      <c r="A134" s="174"/>
      <c r="J134" s="174"/>
    </row>
    <row r="135" spans="1:10" s="52" customFormat="1" x14ac:dyDescent="0.25">
      <c r="A135" s="174"/>
      <c r="J135" s="174"/>
    </row>
    <row r="136" spans="1:10" s="52" customFormat="1" x14ac:dyDescent="0.25">
      <c r="A136" s="174"/>
      <c r="J136" s="174"/>
    </row>
    <row r="137" spans="1:10" s="52" customFormat="1" x14ac:dyDescent="0.25">
      <c r="A137" s="174"/>
      <c r="J137" s="174"/>
    </row>
    <row r="138" spans="1:10" s="52" customFormat="1" x14ac:dyDescent="0.25">
      <c r="A138" s="174"/>
      <c r="J138" s="174"/>
    </row>
    <row r="139" spans="1:10" s="52" customFormat="1" x14ac:dyDescent="0.25">
      <c r="A139" s="174"/>
      <c r="J139" s="174"/>
    </row>
    <row r="140" spans="1:10" s="52" customFormat="1" x14ac:dyDescent="0.25">
      <c r="A140" s="174"/>
      <c r="J140" s="174"/>
    </row>
    <row r="141" spans="1:10" s="52" customFormat="1" x14ac:dyDescent="0.25">
      <c r="A141" s="174"/>
      <c r="J141" s="174"/>
    </row>
    <row r="142" spans="1:10" s="52" customFormat="1" x14ac:dyDescent="0.25">
      <c r="A142" s="174"/>
      <c r="J142" s="174"/>
    </row>
    <row r="143" spans="1:10" s="52" customFormat="1" x14ac:dyDescent="0.25">
      <c r="A143" s="174"/>
      <c r="J143" s="174"/>
    </row>
    <row r="144" spans="1:10" s="52" customFormat="1" x14ac:dyDescent="0.25">
      <c r="A144" s="174"/>
      <c r="J144" s="174"/>
    </row>
    <row r="145" spans="1:10" s="52" customFormat="1" x14ac:dyDescent="0.25">
      <c r="A145" s="174"/>
      <c r="J145" s="174"/>
    </row>
    <row r="146" spans="1:10" s="52" customFormat="1" x14ac:dyDescent="0.25">
      <c r="A146" s="174"/>
      <c r="J146" s="174"/>
    </row>
    <row r="147" spans="1:10" s="52" customFormat="1" x14ac:dyDescent="0.25">
      <c r="A147" s="174"/>
      <c r="J147" s="174"/>
    </row>
    <row r="148" spans="1:10" s="52" customFormat="1" x14ac:dyDescent="0.25">
      <c r="A148" s="174"/>
      <c r="J148" s="174"/>
    </row>
    <row r="149" spans="1:10" s="52" customFormat="1" x14ac:dyDescent="0.25">
      <c r="A149" s="174"/>
      <c r="J149" s="174"/>
    </row>
    <row r="150" spans="1:10" s="52" customFormat="1" x14ac:dyDescent="0.25">
      <c r="A150" s="174"/>
      <c r="J150" s="174"/>
    </row>
    <row r="151" spans="1:10" s="52" customFormat="1" x14ac:dyDescent="0.25">
      <c r="A151" s="174"/>
      <c r="J151" s="174"/>
    </row>
    <row r="152" spans="1:10" s="52" customFormat="1" x14ac:dyDescent="0.25">
      <c r="A152" s="174"/>
      <c r="J152" s="174"/>
    </row>
    <row r="153" spans="1:10" s="52" customFormat="1" x14ac:dyDescent="0.25">
      <c r="A153" s="174"/>
      <c r="J153" s="174"/>
    </row>
    <row r="154" spans="1:10" s="52" customFormat="1" x14ac:dyDescent="0.25">
      <c r="A154" s="174"/>
      <c r="J154" s="174"/>
    </row>
    <row r="155" spans="1:10" s="52" customFormat="1" x14ac:dyDescent="0.25">
      <c r="A155" s="174"/>
      <c r="J155" s="174"/>
    </row>
    <row r="156" spans="1:10" s="52" customFormat="1" x14ac:dyDescent="0.25">
      <c r="A156" s="174"/>
      <c r="J156" s="174"/>
    </row>
    <row r="157" spans="1:10" s="52" customFormat="1" x14ac:dyDescent="0.25">
      <c r="A157" s="174"/>
      <c r="J157" s="174"/>
    </row>
    <row r="158" spans="1:10" s="52" customFormat="1" x14ac:dyDescent="0.25">
      <c r="A158" s="174"/>
      <c r="J158" s="174"/>
    </row>
    <row r="159" spans="1:10" s="52" customFormat="1" x14ac:dyDescent="0.25">
      <c r="A159" s="174"/>
      <c r="J159" s="174"/>
    </row>
    <row r="160" spans="1:10" s="52" customFormat="1" x14ac:dyDescent="0.25">
      <c r="A160" s="174"/>
      <c r="J160" s="174"/>
    </row>
    <row r="161" spans="1:10" s="52" customFormat="1" x14ac:dyDescent="0.25">
      <c r="A161" s="174"/>
      <c r="J161" s="174"/>
    </row>
    <row r="162" spans="1:10" s="52" customFormat="1" x14ac:dyDescent="0.25">
      <c r="A162" s="174"/>
      <c r="J162" s="174"/>
    </row>
    <row r="163" spans="1:10" s="52" customFormat="1" x14ac:dyDescent="0.25">
      <c r="A163" s="174"/>
      <c r="J163" s="174"/>
    </row>
    <row r="164" spans="1:10" s="52" customFormat="1" x14ac:dyDescent="0.25">
      <c r="A164" s="174"/>
      <c r="J164" s="174"/>
    </row>
    <row r="165" spans="1:10" s="52" customFormat="1" x14ac:dyDescent="0.25">
      <c r="A165" s="174"/>
      <c r="J165" s="174"/>
    </row>
    <row r="166" spans="1:10" s="52" customFormat="1" x14ac:dyDescent="0.25">
      <c r="A166" s="174"/>
      <c r="J166" s="174"/>
    </row>
    <row r="167" spans="1:10" s="52" customFormat="1" x14ac:dyDescent="0.25">
      <c r="A167" s="174"/>
      <c r="J167" s="174"/>
    </row>
    <row r="168" spans="1:10" s="52" customFormat="1" x14ac:dyDescent="0.25">
      <c r="A168" s="174"/>
      <c r="J168" s="174"/>
    </row>
    <row r="169" spans="1:10" s="52" customFormat="1" x14ac:dyDescent="0.25">
      <c r="A169" s="174"/>
      <c r="J169" s="174"/>
    </row>
    <row r="170" spans="1:10" s="52" customFormat="1" x14ac:dyDescent="0.25">
      <c r="A170" s="174"/>
      <c r="J170" s="174"/>
    </row>
    <row r="171" spans="1:10" s="52" customFormat="1" x14ac:dyDescent="0.25">
      <c r="A171" s="174"/>
      <c r="J171" s="174"/>
    </row>
    <row r="172" spans="1:10" s="52" customFormat="1" x14ac:dyDescent="0.25">
      <c r="A172" s="174"/>
      <c r="J172" s="174"/>
    </row>
    <row r="173" spans="1:10" s="52" customFormat="1" x14ac:dyDescent="0.25">
      <c r="A173" s="174"/>
      <c r="J173" s="174"/>
    </row>
    <row r="174" spans="1:10" s="52" customFormat="1" x14ac:dyDescent="0.25">
      <c r="A174" s="174"/>
      <c r="J174" s="174"/>
    </row>
    <row r="175" spans="1:10" s="52" customFormat="1" x14ac:dyDescent="0.25">
      <c r="A175" s="174"/>
      <c r="J175" s="174"/>
    </row>
    <row r="176" spans="1:10" s="52" customFormat="1" x14ac:dyDescent="0.25">
      <c r="A176" s="174"/>
      <c r="J176" s="174"/>
    </row>
    <row r="177" spans="1:10" s="52" customFormat="1" x14ac:dyDescent="0.25">
      <c r="A177" s="174"/>
      <c r="J177" s="174"/>
    </row>
    <row r="178" spans="1:10" s="52" customFormat="1" x14ac:dyDescent="0.25">
      <c r="A178" s="174"/>
      <c r="J178" s="174"/>
    </row>
    <row r="179" spans="1:10" s="52" customFormat="1" x14ac:dyDescent="0.25">
      <c r="A179" s="174"/>
      <c r="J179" s="174"/>
    </row>
    <row r="180" spans="1:10" s="52" customFormat="1" x14ac:dyDescent="0.25">
      <c r="A180" s="174"/>
      <c r="J180" s="174"/>
    </row>
    <row r="181" spans="1:10" s="52" customFormat="1" x14ac:dyDescent="0.25">
      <c r="A181" s="174"/>
      <c r="J181" s="174"/>
    </row>
    <row r="182" spans="1:10" s="52" customFormat="1" x14ac:dyDescent="0.25">
      <c r="A182" s="174"/>
      <c r="J182" s="174"/>
    </row>
    <row r="183" spans="1:10" s="52" customFormat="1" x14ac:dyDescent="0.25">
      <c r="A183" s="174"/>
      <c r="J183" s="174"/>
    </row>
    <row r="184" spans="1:10" s="52" customFormat="1" x14ac:dyDescent="0.25">
      <c r="A184" s="174"/>
      <c r="J184" s="174"/>
    </row>
    <row r="185" spans="1:10" s="52" customFormat="1" x14ac:dyDescent="0.25">
      <c r="A185" s="174"/>
      <c r="J185" s="174"/>
    </row>
    <row r="186" spans="1:10" s="52" customFormat="1" x14ac:dyDescent="0.25">
      <c r="A186" s="174"/>
      <c r="J186" s="174"/>
    </row>
    <row r="187" spans="1:10" s="52" customFormat="1" x14ac:dyDescent="0.25">
      <c r="A187" s="174"/>
      <c r="J187" s="174"/>
    </row>
    <row r="188" spans="1:10" s="52" customFormat="1" x14ac:dyDescent="0.25">
      <c r="A188" s="174"/>
      <c r="J188" s="174"/>
    </row>
    <row r="189" spans="1:10" s="52" customFormat="1" x14ac:dyDescent="0.25">
      <c r="A189" s="174"/>
      <c r="J189" s="174"/>
    </row>
    <row r="190" spans="1:10" s="52" customFormat="1" x14ac:dyDescent="0.25">
      <c r="A190" s="174"/>
      <c r="J190" s="174"/>
    </row>
    <row r="191" spans="1:10" s="52" customFormat="1" x14ac:dyDescent="0.25">
      <c r="A191" s="174"/>
      <c r="J191" s="174"/>
    </row>
    <row r="192" spans="1:10" s="52" customFormat="1" x14ac:dyDescent="0.25">
      <c r="A192" s="174"/>
      <c r="J192" s="174"/>
    </row>
    <row r="193" spans="1:10" s="52" customFormat="1" x14ac:dyDescent="0.25">
      <c r="A193" s="174"/>
      <c r="J193" s="174"/>
    </row>
    <row r="194" spans="1:10" s="52" customFormat="1" x14ac:dyDescent="0.25">
      <c r="A194" s="174"/>
      <c r="J194" s="174"/>
    </row>
    <row r="195" spans="1:10" s="52" customFormat="1" x14ac:dyDescent="0.25">
      <c r="A195" s="174"/>
      <c r="J195" s="174"/>
    </row>
    <row r="196" spans="1:10" s="52" customFormat="1" x14ac:dyDescent="0.25">
      <c r="A196" s="174"/>
      <c r="J196" s="174"/>
    </row>
    <row r="197" spans="1:10" s="52" customFormat="1" x14ac:dyDescent="0.25">
      <c r="A197" s="174"/>
      <c r="J197" s="174"/>
    </row>
    <row r="198" spans="1:10" s="52" customFormat="1" x14ac:dyDescent="0.25">
      <c r="A198" s="174"/>
      <c r="J198" s="174"/>
    </row>
    <row r="199" spans="1:10" s="52" customFormat="1" x14ac:dyDescent="0.25">
      <c r="A199" s="174"/>
      <c r="J199" s="174"/>
    </row>
    <row r="200" spans="1:10" s="52" customFormat="1" x14ac:dyDescent="0.25">
      <c r="A200" s="174"/>
      <c r="J200" s="174"/>
    </row>
    <row r="201" spans="1:10" s="52" customFormat="1" x14ac:dyDescent="0.25">
      <c r="A201" s="174"/>
      <c r="J201" s="174"/>
    </row>
    <row r="202" spans="1:10" s="52" customFormat="1" x14ac:dyDescent="0.25">
      <c r="A202" s="174"/>
      <c r="J202" s="174"/>
    </row>
    <row r="203" spans="1:10" s="52" customFormat="1" x14ac:dyDescent="0.25">
      <c r="A203" s="174"/>
      <c r="J203" s="174"/>
    </row>
    <row r="204" spans="1:10" s="52" customFormat="1" x14ac:dyDescent="0.25">
      <c r="A204" s="174"/>
      <c r="J204" s="174"/>
    </row>
    <row r="205" spans="1:10" s="52" customFormat="1" x14ac:dyDescent="0.25">
      <c r="A205" s="174"/>
      <c r="J205" s="174"/>
    </row>
    <row r="206" spans="1:10" s="52" customFormat="1" x14ac:dyDescent="0.25">
      <c r="A206" s="174"/>
      <c r="J206" s="174"/>
    </row>
    <row r="207" spans="1:10" s="52" customFormat="1" x14ac:dyDescent="0.25">
      <c r="A207" s="174"/>
      <c r="J207" s="174"/>
    </row>
    <row r="208" spans="1:10" s="52" customFormat="1" x14ac:dyDescent="0.25">
      <c r="A208" s="174"/>
      <c r="J208" s="174"/>
    </row>
    <row r="209" spans="1:10" s="52" customFormat="1" x14ac:dyDescent="0.25">
      <c r="A209" s="174"/>
      <c r="J209" s="174"/>
    </row>
    <row r="210" spans="1:10" s="52" customFormat="1" x14ac:dyDescent="0.25">
      <c r="A210" s="174"/>
      <c r="J210" s="174"/>
    </row>
    <row r="211" spans="1:10" s="52" customFormat="1" x14ac:dyDescent="0.25">
      <c r="A211" s="174"/>
      <c r="J211" s="174"/>
    </row>
    <row r="212" spans="1:10" s="52" customFormat="1" x14ac:dyDescent="0.25">
      <c r="A212" s="174"/>
      <c r="J212" s="174"/>
    </row>
    <row r="213" spans="1:10" s="52" customFormat="1" x14ac:dyDescent="0.25">
      <c r="A213" s="174"/>
      <c r="J213" s="174"/>
    </row>
    <row r="214" spans="1:10" s="52" customFormat="1" x14ac:dyDescent="0.25">
      <c r="A214" s="174"/>
      <c r="J214" s="174"/>
    </row>
    <row r="215" spans="1:10" s="52" customFormat="1" x14ac:dyDescent="0.25">
      <c r="A215" s="174"/>
      <c r="J215" s="174"/>
    </row>
  </sheetData>
  <sheetProtection sheet="1" objects="1" scenarios="1"/>
  <mergeCells count="9">
    <mergeCell ref="B36:I36"/>
    <mergeCell ref="B37:I37"/>
    <mergeCell ref="D39:I39"/>
    <mergeCell ref="B2:I2"/>
    <mergeCell ref="B3:I3"/>
    <mergeCell ref="B4:I4"/>
    <mergeCell ref="D6:I6"/>
    <mergeCell ref="E27:I27"/>
    <mergeCell ref="B35:I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zoomScale="73" zoomScaleNormal="73" workbookViewId="0">
      <selection sqref="A1:IV65536"/>
    </sheetView>
  </sheetViews>
  <sheetFormatPr defaultRowHeight="13.2" x14ac:dyDescent="0.25"/>
  <cols>
    <col min="2" max="2" width="22" customWidth="1"/>
    <col min="3" max="3" width="13" bestFit="1" customWidth="1"/>
    <col min="4" max="9" width="12.6640625" customWidth="1"/>
    <col min="10" max="10" width="13.109375" customWidth="1"/>
    <col min="13" max="13" width="5.6640625" bestFit="1" customWidth="1"/>
  </cols>
  <sheetData>
    <row r="1" spans="2:12" ht="12.75" customHeight="1" x14ac:dyDescent="0.25">
      <c r="C1" s="71"/>
      <c r="D1" s="71"/>
      <c r="E1" s="71"/>
      <c r="F1" s="71"/>
      <c r="G1" s="71"/>
      <c r="H1" s="71"/>
      <c r="I1" s="71"/>
    </row>
    <row r="2" spans="2:12" ht="20.25" customHeight="1" thickBot="1" x14ac:dyDescent="0.3">
      <c r="B2" s="202" t="s">
        <v>39</v>
      </c>
      <c r="C2" s="202"/>
      <c r="D2" s="202"/>
      <c r="E2" s="202"/>
      <c r="F2" s="202"/>
      <c r="G2" s="202"/>
      <c r="H2" s="202"/>
      <c r="I2" s="202"/>
    </row>
    <row r="3" spans="2:12" s="25" customFormat="1" ht="24.9" customHeight="1" thickBot="1" x14ac:dyDescent="0.3">
      <c r="B3" s="203" t="s">
        <v>20</v>
      </c>
      <c r="C3" s="204"/>
      <c r="D3" s="204"/>
      <c r="E3" s="204"/>
      <c r="F3" s="204"/>
      <c r="G3" s="204"/>
      <c r="H3" s="204"/>
      <c r="I3" s="205"/>
      <c r="K3" s="26"/>
      <c r="L3" s="26"/>
    </row>
    <row r="4" spans="2:12" s="25" customFormat="1" ht="24.9" customHeight="1" thickBot="1" x14ac:dyDescent="0.3">
      <c r="B4" s="206" t="s">
        <v>33</v>
      </c>
      <c r="C4" s="207"/>
      <c r="D4" s="207"/>
      <c r="E4" s="207"/>
      <c r="F4" s="207"/>
      <c r="G4" s="207"/>
      <c r="H4" s="207"/>
      <c r="I4" s="208"/>
      <c r="K4" s="26"/>
      <c r="L4" s="26"/>
    </row>
    <row r="5" spans="2:12" ht="13.8" thickBot="1" x14ac:dyDescent="0.3">
      <c r="B5" s="7"/>
      <c r="C5" s="7"/>
      <c r="D5" s="7"/>
      <c r="E5" s="7"/>
      <c r="F5" s="7"/>
      <c r="G5" s="7"/>
      <c r="H5" s="7"/>
      <c r="I5" s="7"/>
      <c r="K5" s="7"/>
      <c r="L5" s="7"/>
    </row>
    <row r="6" spans="2:12" x14ac:dyDescent="0.25">
      <c r="B6" s="2" t="s">
        <v>0</v>
      </c>
      <c r="C6" s="3"/>
      <c r="D6" s="209" t="s">
        <v>27</v>
      </c>
      <c r="E6" s="209"/>
      <c r="F6" s="209"/>
      <c r="G6" s="209"/>
      <c r="H6" s="209"/>
      <c r="I6" s="210"/>
      <c r="K6" s="7"/>
      <c r="L6" s="7"/>
    </row>
    <row r="7" spans="2:12" s="1" customFormat="1" x14ac:dyDescent="0.25">
      <c r="B7" s="8" t="s">
        <v>25</v>
      </c>
      <c r="C7" s="9" t="s">
        <v>2</v>
      </c>
      <c r="D7" s="56">
        <v>0</v>
      </c>
      <c r="E7" s="56">
        <v>1</v>
      </c>
      <c r="F7" s="56">
        <v>2</v>
      </c>
      <c r="G7" s="56">
        <v>3</v>
      </c>
      <c r="H7" s="56">
        <v>4</v>
      </c>
      <c r="I7" s="57">
        <v>5</v>
      </c>
      <c r="K7" s="23"/>
      <c r="L7" s="23"/>
    </row>
    <row r="8" spans="2:12" ht="22.5" customHeight="1" x14ac:dyDescent="0.25">
      <c r="B8" s="10" t="s">
        <v>3</v>
      </c>
      <c r="C8" s="108">
        <f t="shared" ref="C8:H8" si="0">C29</f>
        <v>0.25</v>
      </c>
      <c r="D8" s="109">
        <f t="shared" ref="D8:H10" si="1">D29</f>
        <v>-3000</v>
      </c>
      <c r="E8" s="109">
        <f t="shared" si="0"/>
        <v>-1500</v>
      </c>
      <c r="F8" s="109">
        <f t="shared" si="0"/>
        <v>1000</v>
      </c>
      <c r="G8" s="109">
        <f t="shared" si="0"/>
        <v>3000</v>
      </c>
      <c r="H8" s="109">
        <f t="shared" si="0"/>
        <v>5000</v>
      </c>
      <c r="I8" s="110">
        <f>I29+J29</f>
        <v>117000</v>
      </c>
      <c r="K8" s="7"/>
      <c r="L8" s="7"/>
    </row>
    <row r="9" spans="2:12" x14ac:dyDescent="0.25">
      <c r="B9" s="10" t="s">
        <v>4</v>
      </c>
      <c r="C9" s="108">
        <f>C30</f>
        <v>0.5</v>
      </c>
      <c r="D9" s="109">
        <f t="shared" si="1"/>
        <v>-3000</v>
      </c>
      <c r="E9" s="109">
        <f t="shared" si="1"/>
        <v>-1500</v>
      </c>
      <c r="F9" s="109">
        <f t="shared" si="1"/>
        <v>500</v>
      </c>
      <c r="G9" s="109">
        <f t="shared" si="1"/>
        <v>500</v>
      </c>
      <c r="H9" s="109">
        <f t="shared" si="1"/>
        <v>500</v>
      </c>
      <c r="I9" s="110">
        <f>I30+J30</f>
        <v>4500</v>
      </c>
      <c r="K9" s="7"/>
      <c r="L9" s="7"/>
    </row>
    <row r="10" spans="2:12" x14ac:dyDescent="0.25">
      <c r="B10" s="10" t="s">
        <v>5</v>
      </c>
      <c r="C10" s="108">
        <f>C31</f>
        <v>0.25</v>
      </c>
      <c r="D10" s="109">
        <f t="shared" si="1"/>
        <v>-3000</v>
      </c>
      <c r="E10" s="109">
        <f t="shared" si="1"/>
        <v>-1500</v>
      </c>
      <c r="F10" s="109">
        <f t="shared" si="1"/>
        <v>0</v>
      </c>
      <c r="G10" s="109">
        <f t="shared" si="1"/>
        <v>0</v>
      </c>
      <c r="H10" s="109">
        <f t="shared" si="1"/>
        <v>0</v>
      </c>
      <c r="I10" s="110">
        <f>I31+J31</f>
        <v>0</v>
      </c>
      <c r="K10" s="7"/>
      <c r="L10" s="7"/>
    </row>
    <row r="11" spans="2:12" x14ac:dyDescent="0.25">
      <c r="B11" s="10"/>
      <c r="C11" s="31"/>
      <c r="D11" s="12"/>
      <c r="E11" s="13"/>
      <c r="F11" s="13"/>
      <c r="G11" s="13"/>
      <c r="H11" s="13"/>
      <c r="I11" s="14"/>
      <c r="K11" s="7"/>
      <c r="L11" s="7"/>
    </row>
    <row r="12" spans="2:12" s="1" customFormat="1" ht="13.8" thickBot="1" x14ac:dyDescent="0.3">
      <c r="B12" s="11" t="s">
        <v>6</v>
      </c>
      <c r="C12" s="16"/>
      <c r="D12" s="61">
        <f t="shared" ref="D12:I12" si="2">$C8*D8+$C9*D9+$C10*D10</f>
        <v>-3000</v>
      </c>
      <c r="E12" s="61">
        <f t="shared" si="2"/>
        <v>-1500</v>
      </c>
      <c r="F12" s="61">
        <f t="shared" si="2"/>
        <v>500</v>
      </c>
      <c r="G12" s="61">
        <f t="shared" si="2"/>
        <v>1000</v>
      </c>
      <c r="H12" s="61">
        <f t="shared" si="2"/>
        <v>1500</v>
      </c>
      <c r="I12" s="62">
        <f t="shared" si="2"/>
        <v>31500</v>
      </c>
      <c r="K12" s="7"/>
      <c r="L12" s="23"/>
    </row>
    <row r="13" spans="2:12" s="1" customFormat="1" x14ac:dyDescent="0.25">
      <c r="B13" s="9"/>
      <c r="C13" s="9"/>
      <c r="D13" s="15"/>
      <c r="E13" s="15"/>
      <c r="F13" s="47"/>
      <c r="G13" s="15"/>
      <c r="H13" s="15"/>
      <c r="I13" s="15"/>
      <c r="K13" s="7"/>
      <c r="L13" s="23"/>
    </row>
    <row r="14" spans="2:12" ht="13.8" thickBot="1" x14ac:dyDescent="0.3">
      <c r="B14" s="7"/>
      <c r="C14" s="7"/>
      <c r="D14" s="7"/>
      <c r="E14" s="7"/>
      <c r="F14" s="7"/>
      <c r="G14" s="7"/>
      <c r="H14" s="7"/>
      <c r="I14" s="7"/>
      <c r="K14" s="7"/>
      <c r="L14" s="7"/>
    </row>
    <row r="15" spans="2:12" s="1" customFormat="1" x14ac:dyDescent="0.25">
      <c r="B15" s="2" t="s">
        <v>7</v>
      </c>
      <c r="C15" s="5"/>
      <c r="D15" s="5"/>
      <c r="E15" s="5"/>
      <c r="F15" s="5"/>
      <c r="G15" s="5"/>
      <c r="H15" s="5"/>
      <c r="I15" s="6"/>
      <c r="K15" s="7"/>
      <c r="L15" s="23"/>
    </row>
    <row r="16" spans="2:12" x14ac:dyDescent="0.25">
      <c r="B16" s="10" t="s">
        <v>8</v>
      </c>
      <c r="C16" s="32"/>
      <c r="D16" s="63"/>
      <c r="E16" s="111">
        <v>0.04</v>
      </c>
      <c r="F16" s="64">
        <f t="shared" ref="F16:I17" si="3">(1+$E16)^F$40-1</f>
        <v>8.1600000000000117E-2</v>
      </c>
      <c r="G16" s="64">
        <f t="shared" si="3"/>
        <v>0.12486400000000009</v>
      </c>
      <c r="H16" s="64">
        <f t="shared" si="3"/>
        <v>0.16985856000000021</v>
      </c>
      <c r="I16" s="65">
        <f t="shared" si="3"/>
        <v>0.21665290240000035</v>
      </c>
      <c r="K16" s="7"/>
      <c r="L16" s="7"/>
    </row>
    <row r="17" spans="2:16" x14ac:dyDescent="0.25">
      <c r="B17" s="49" t="s">
        <v>9</v>
      </c>
      <c r="C17" s="32"/>
      <c r="D17" s="63"/>
      <c r="E17" s="112">
        <v>0.105</v>
      </c>
      <c r="F17" s="64">
        <f t="shared" si="3"/>
        <v>0.22102500000000003</v>
      </c>
      <c r="G17" s="64">
        <f t="shared" si="3"/>
        <v>0.34923262499999996</v>
      </c>
      <c r="H17" s="64">
        <f t="shared" si="3"/>
        <v>0.49090205062500014</v>
      </c>
      <c r="I17" s="65">
        <f t="shared" si="3"/>
        <v>0.64744676594062511</v>
      </c>
      <c r="K17" s="7"/>
      <c r="L17" s="7"/>
    </row>
    <row r="18" spans="2:16" x14ac:dyDescent="0.25">
      <c r="B18" s="10" t="s">
        <v>10</v>
      </c>
      <c r="C18" s="33"/>
      <c r="D18" s="64"/>
      <c r="E18" s="64">
        <f>E17-E16</f>
        <v>6.5000000000000002E-2</v>
      </c>
      <c r="F18" s="64">
        <f>F17-F16</f>
        <v>0.13942499999999991</v>
      </c>
      <c r="G18" s="64">
        <f>G17-G16</f>
        <v>0.22436862499999988</v>
      </c>
      <c r="H18" s="64">
        <f>H17-H16</f>
        <v>0.32104349062499993</v>
      </c>
      <c r="I18" s="65">
        <f>I17-I16</f>
        <v>0.43079386354062477</v>
      </c>
      <c r="K18" s="7"/>
      <c r="L18" s="7"/>
    </row>
    <row r="19" spans="2:16" x14ac:dyDescent="0.25">
      <c r="B19" s="10" t="s">
        <v>23</v>
      </c>
      <c r="C19" s="34"/>
      <c r="D19" s="66"/>
      <c r="E19" s="113">
        <v>1.32</v>
      </c>
      <c r="F19" s="113">
        <f>E19</f>
        <v>1.32</v>
      </c>
      <c r="G19" s="113">
        <f>F19</f>
        <v>1.32</v>
      </c>
      <c r="H19" s="113">
        <f>G19</f>
        <v>1.32</v>
      </c>
      <c r="I19" s="114">
        <f>H19</f>
        <v>1.32</v>
      </c>
      <c r="K19" s="7"/>
      <c r="L19" s="7"/>
    </row>
    <row r="20" spans="2:16" ht="13.8" thickBot="1" x14ac:dyDescent="0.3">
      <c r="B20" s="11" t="s">
        <v>24</v>
      </c>
      <c r="C20" s="35"/>
      <c r="D20" s="67"/>
      <c r="E20" s="67">
        <f>E19*E18+E16</f>
        <v>0.1258</v>
      </c>
      <c r="F20" s="67">
        <f>F19*F18+F16</f>
        <v>0.26564100000000002</v>
      </c>
      <c r="G20" s="67">
        <f>G19*G18+G16</f>
        <v>0.42103058499999996</v>
      </c>
      <c r="H20" s="67">
        <f>H19*H18+H16</f>
        <v>0.59363596762500015</v>
      </c>
      <c r="I20" s="68">
        <f>I19*I18+I16</f>
        <v>0.78530080227362509</v>
      </c>
      <c r="K20" s="27"/>
      <c r="L20" s="7"/>
      <c r="M20" s="48"/>
    </row>
    <row r="21" spans="2:16" ht="13.8" thickBot="1" x14ac:dyDescent="0.3">
      <c r="B21" s="23"/>
      <c r="C21" s="23"/>
      <c r="D21" s="7"/>
      <c r="E21" s="7"/>
      <c r="F21" s="28"/>
      <c r="G21" s="28"/>
      <c r="H21" s="28"/>
      <c r="I21" s="28"/>
      <c r="J21" s="28"/>
      <c r="K21" s="7"/>
      <c r="L21" s="7"/>
    </row>
    <row r="22" spans="2:16" ht="15" customHeight="1" x14ac:dyDescent="0.25">
      <c r="B22" s="2" t="s">
        <v>14</v>
      </c>
      <c r="C22" s="3"/>
      <c r="D22" s="3"/>
      <c r="E22" s="3"/>
      <c r="F22" s="3"/>
      <c r="G22" s="3"/>
      <c r="H22" s="3"/>
      <c r="I22" s="4"/>
      <c r="K22" s="7"/>
      <c r="L22" s="7"/>
    </row>
    <row r="23" spans="2:16" ht="15" customHeight="1" x14ac:dyDescent="0.25">
      <c r="B23" s="8" t="s">
        <v>28</v>
      </c>
      <c r="C23" s="36"/>
      <c r="D23" s="60">
        <f>D12/(1+D20)^D7</f>
        <v>-3000</v>
      </c>
      <c r="E23" s="60">
        <f>E12/(1+E20)</f>
        <v>-1332.3858589447505</v>
      </c>
      <c r="F23" s="60">
        <f>F12/(1+F20)</f>
        <v>395.05673409758373</v>
      </c>
      <c r="G23" s="60">
        <f>G12/(1+G20)</f>
        <v>703.71462131478336</v>
      </c>
      <c r="H23" s="60">
        <f>H12/(1+H20)</f>
        <v>941.2438163249127</v>
      </c>
      <c r="I23" s="59">
        <f>I12/(1+I20)</f>
        <v>17644.085500820904</v>
      </c>
      <c r="K23" s="7"/>
      <c r="L23" s="7"/>
    </row>
    <row r="24" spans="2:16" ht="15" customHeight="1" thickBot="1" x14ac:dyDescent="0.3">
      <c r="B24" s="11" t="s">
        <v>29</v>
      </c>
      <c r="C24" s="61">
        <f>SUM(D23:I23)</f>
        <v>15351.714813613433</v>
      </c>
      <c r="D24" s="19"/>
      <c r="E24" s="19"/>
      <c r="F24" s="19"/>
      <c r="G24" s="19"/>
      <c r="H24" s="19"/>
      <c r="I24" s="22"/>
      <c r="K24" s="7"/>
      <c r="L24" s="7"/>
    </row>
    <row r="25" spans="2:16" x14ac:dyDescent="0.25">
      <c r="D25" s="29"/>
      <c r="E25" s="29"/>
      <c r="F25" s="29"/>
      <c r="G25" s="29"/>
      <c r="H25" s="29"/>
      <c r="I25" s="29"/>
      <c r="J25" s="29"/>
      <c r="K25" s="7"/>
      <c r="L25" s="7"/>
    </row>
    <row r="26" spans="2:16" x14ac:dyDescent="0.25">
      <c r="B26" s="107"/>
      <c r="C26" s="107"/>
      <c r="D26" s="29"/>
      <c r="E26" s="29"/>
      <c r="F26" s="29"/>
      <c r="G26" s="29"/>
      <c r="H26" s="29"/>
      <c r="I26" s="29"/>
      <c r="J26" s="29"/>
      <c r="K26" s="7"/>
      <c r="L26" s="7"/>
    </row>
    <row r="27" spans="2:16" ht="21" hidden="1" customHeight="1" thickTop="1" x14ac:dyDescent="0.25">
      <c r="B27" s="51" t="s">
        <v>35</v>
      </c>
      <c r="C27" s="95"/>
      <c r="D27" s="99"/>
      <c r="E27" s="211" t="s">
        <v>27</v>
      </c>
      <c r="F27" s="211"/>
      <c r="G27" s="211"/>
      <c r="H27" s="211"/>
      <c r="I27" s="211"/>
      <c r="J27" s="99"/>
    </row>
    <row r="28" spans="2:16" ht="26.4" hidden="1" x14ac:dyDescent="0.25">
      <c r="B28" s="85" t="s">
        <v>26</v>
      </c>
      <c r="C28" s="89" t="s">
        <v>2</v>
      </c>
      <c r="D28" s="85">
        <v>0</v>
      </c>
      <c r="E28" s="85">
        <v>1</v>
      </c>
      <c r="F28" s="85">
        <v>2</v>
      </c>
      <c r="G28" s="85">
        <v>3</v>
      </c>
      <c r="H28" s="85">
        <v>4</v>
      </c>
      <c r="I28" s="85">
        <v>5</v>
      </c>
      <c r="J28" s="90" t="s">
        <v>34</v>
      </c>
      <c r="K28" s="52"/>
      <c r="L28" s="30"/>
      <c r="P28" s="91"/>
    </row>
    <row r="29" spans="2:16" ht="21.9" hidden="1" customHeight="1" x14ac:dyDescent="0.25">
      <c r="B29" s="97" t="s">
        <v>36</v>
      </c>
      <c r="C29" s="55">
        <v>0.25</v>
      </c>
      <c r="D29" s="58">
        <v>-3000</v>
      </c>
      <c r="E29" s="58">
        <v>-1500</v>
      </c>
      <c r="F29" s="58">
        <v>1000</v>
      </c>
      <c r="G29" s="58">
        <v>3000</v>
      </c>
      <c r="H29" s="58">
        <v>5000</v>
      </c>
      <c r="I29" s="58">
        <v>9000</v>
      </c>
      <c r="J29" s="58">
        <f>I29*L29</f>
        <v>108000</v>
      </c>
      <c r="L29" s="53">
        <v>12</v>
      </c>
    </row>
    <row r="30" spans="2:16" ht="21.9" hidden="1" customHeight="1" x14ac:dyDescent="0.25">
      <c r="B30" s="97" t="s">
        <v>37</v>
      </c>
      <c r="C30" s="55">
        <v>0.5</v>
      </c>
      <c r="D30" s="58">
        <v>-3000</v>
      </c>
      <c r="E30" s="58">
        <v>-1500</v>
      </c>
      <c r="F30" s="58">
        <v>500</v>
      </c>
      <c r="G30" s="58">
        <v>500</v>
      </c>
      <c r="H30" s="58">
        <v>500</v>
      </c>
      <c r="I30" s="58">
        <v>500</v>
      </c>
      <c r="J30" s="58">
        <f>I30*L30</f>
        <v>4000</v>
      </c>
      <c r="L30" s="53">
        <v>8</v>
      </c>
    </row>
    <row r="31" spans="2:16" ht="21.9" hidden="1" customHeight="1" thickBot="1" x14ac:dyDescent="0.3">
      <c r="B31" s="98" t="s">
        <v>38</v>
      </c>
      <c r="C31" s="92">
        <v>0.25</v>
      </c>
      <c r="D31" s="94">
        <v>-3000</v>
      </c>
      <c r="E31" s="94">
        <v>-1500</v>
      </c>
      <c r="F31" s="94">
        <v>0</v>
      </c>
      <c r="G31" s="94">
        <v>0</v>
      </c>
      <c r="H31" s="94">
        <v>0</v>
      </c>
      <c r="I31" s="94">
        <v>0</v>
      </c>
      <c r="J31" s="94">
        <f>I31*L31</f>
        <v>0</v>
      </c>
      <c r="L31" s="53">
        <v>10</v>
      </c>
    </row>
    <row r="32" spans="2:16" ht="13.8" hidden="1" thickTop="1" x14ac:dyDescent="0.25">
      <c r="B32" s="42"/>
      <c r="C32" s="42"/>
      <c r="D32" s="42"/>
      <c r="E32" s="54"/>
      <c r="F32" s="54"/>
      <c r="G32" s="54"/>
      <c r="H32" s="54"/>
      <c r="I32" s="54"/>
      <c r="J32" s="54"/>
      <c r="K32" s="52"/>
    </row>
    <row r="33" spans="2:11" ht="13.8" hidden="1" thickBot="1" x14ac:dyDescent="0.3">
      <c r="B33" s="51" t="s">
        <v>6</v>
      </c>
      <c r="C33" s="51"/>
      <c r="D33" s="69">
        <f t="shared" ref="D33:J33" si="4">$C29*D29+$C30*D30+$C31*D31</f>
        <v>-3000</v>
      </c>
      <c r="E33" s="101">
        <f t="shared" si="4"/>
        <v>-1500</v>
      </c>
      <c r="F33" s="69">
        <f t="shared" si="4"/>
        <v>500</v>
      </c>
      <c r="G33" s="69">
        <f t="shared" si="4"/>
        <v>1000</v>
      </c>
      <c r="H33" s="69">
        <f t="shared" si="4"/>
        <v>1500</v>
      </c>
      <c r="I33" s="69">
        <f t="shared" si="4"/>
        <v>2500</v>
      </c>
      <c r="J33" s="69">
        <f t="shared" si="4"/>
        <v>29000</v>
      </c>
      <c r="K33" s="52"/>
    </row>
    <row r="34" spans="2:11" ht="13.8" hidden="1" thickTop="1" x14ac:dyDescent="0.25">
      <c r="B34" s="96"/>
      <c r="C34" s="96"/>
      <c r="D34" s="100"/>
      <c r="E34" s="69"/>
      <c r="F34" s="100"/>
      <c r="G34" s="100"/>
      <c r="H34" s="100"/>
      <c r="I34" s="100"/>
      <c r="J34" s="93"/>
      <c r="K34" s="52"/>
    </row>
    <row r="35" spans="2:11" ht="20.25" customHeight="1" thickBot="1" x14ac:dyDescent="0.3">
      <c r="B35" s="202" t="s">
        <v>40</v>
      </c>
      <c r="C35" s="202"/>
      <c r="D35" s="202"/>
      <c r="E35" s="202"/>
      <c r="F35" s="202"/>
      <c r="G35" s="202"/>
      <c r="H35" s="202"/>
      <c r="I35" s="202"/>
    </row>
    <row r="36" spans="2:11" ht="24.9" customHeight="1" thickBot="1" x14ac:dyDescent="0.3">
      <c r="B36" s="203" t="s">
        <v>31</v>
      </c>
      <c r="C36" s="204"/>
      <c r="D36" s="204"/>
      <c r="E36" s="204"/>
      <c r="F36" s="204"/>
      <c r="G36" s="204"/>
      <c r="H36" s="204"/>
      <c r="I36" s="205"/>
    </row>
    <row r="37" spans="2:11" ht="24.9" customHeight="1" thickBot="1" x14ac:dyDescent="0.3">
      <c r="B37" s="206" t="s">
        <v>32</v>
      </c>
      <c r="C37" s="207"/>
      <c r="D37" s="207"/>
      <c r="E37" s="207"/>
      <c r="F37" s="207"/>
      <c r="G37" s="207"/>
      <c r="H37" s="207"/>
      <c r="I37" s="208"/>
    </row>
    <row r="38" spans="2:11" ht="13.8" thickBot="1" x14ac:dyDescent="0.3">
      <c r="B38" s="7"/>
      <c r="C38" s="7"/>
      <c r="D38" s="7"/>
      <c r="E38" s="7"/>
      <c r="F38" s="7"/>
      <c r="G38" s="7"/>
      <c r="H38" s="7"/>
      <c r="I38" s="7"/>
    </row>
    <row r="39" spans="2:11" x14ac:dyDescent="0.25">
      <c r="B39" s="2" t="s">
        <v>0</v>
      </c>
      <c r="C39" s="3"/>
      <c r="D39" s="209" t="s">
        <v>27</v>
      </c>
      <c r="E39" s="209"/>
      <c r="F39" s="209"/>
      <c r="G39" s="209"/>
      <c r="H39" s="209"/>
      <c r="I39" s="210"/>
    </row>
    <row r="40" spans="2:11" x14ac:dyDescent="0.25">
      <c r="B40" s="8" t="s">
        <v>1</v>
      </c>
      <c r="C40" s="9" t="s">
        <v>2</v>
      </c>
      <c r="D40" s="56">
        <v>0</v>
      </c>
      <c r="E40" s="56">
        <v>1</v>
      </c>
      <c r="F40" s="56">
        <v>2</v>
      </c>
      <c r="G40" s="56">
        <v>3</v>
      </c>
      <c r="H40" s="56">
        <v>4</v>
      </c>
      <c r="I40" s="57">
        <v>5</v>
      </c>
    </row>
    <row r="41" spans="2:11" x14ac:dyDescent="0.25">
      <c r="B41" s="10" t="s">
        <v>3</v>
      </c>
      <c r="C41" s="108">
        <f t="shared" ref="C41:H43" si="5">C29</f>
        <v>0.25</v>
      </c>
      <c r="D41" s="109">
        <f t="shared" si="5"/>
        <v>-3000</v>
      </c>
      <c r="E41" s="109">
        <f t="shared" si="5"/>
        <v>-1500</v>
      </c>
      <c r="F41" s="109">
        <f t="shared" si="5"/>
        <v>1000</v>
      </c>
      <c r="G41" s="109">
        <f t="shared" si="5"/>
        <v>3000</v>
      </c>
      <c r="H41" s="109">
        <f t="shared" si="5"/>
        <v>5000</v>
      </c>
      <c r="I41" s="110">
        <f>I29+J29</f>
        <v>117000</v>
      </c>
    </row>
    <row r="42" spans="2:11" x14ac:dyDescent="0.25">
      <c r="B42" s="10" t="s">
        <v>4</v>
      </c>
      <c r="C42" s="108">
        <f t="shared" si="5"/>
        <v>0.5</v>
      </c>
      <c r="D42" s="109">
        <f t="shared" si="5"/>
        <v>-3000</v>
      </c>
      <c r="E42" s="109">
        <f t="shared" si="5"/>
        <v>-1500</v>
      </c>
      <c r="F42" s="109">
        <f t="shared" si="5"/>
        <v>500</v>
      </c>
      <c r="G42" s="109">
        <f t="shared" si="5"/>
        <v>500</v>
      </c>
      <c r="H42" s="109">
        <f t="shared" si="5"/>
        <v>500</v>
      </c>
      <c r="I42" s="110">
        <f>I30+J30</f>
        <v>4500</v>
      </c>
    </row>
    <row r="43" spans="2:11" x14ac:dyDescent="0.25">
      <c r="B43" s="10" t="s">
        <v>5</v>
      </c>
      <c r="C43" s="108">
        <f t="shared" si="5"/>
        <v>0.25</v>
      </c>
      <c r="D43" s="109">
        <f t="shared" si="5"/>
        <v>-3000</v>
      </c>
      <c r="E43" s="109">
        <f t="shared" si="5"/>
        <v>-1500</v>
      </c>
      <c r="F43" s="109">
        <f t="shared" si="5"/>
        <v>0</v>
      </c>
      <c r="G43" s="109">
        <f t="shared" si="5"/>
        <v>0</v>
      </c>
      <c r="H43" s="109">
        <f t="shared" si="5"/>
        <v>0</v>
      </c>
      <c r="I43" s="110">
        <f>I31+J31</f>
        <v>0</v>
      </c>
    </row>
    <row r="44" spans="2:11" x14ac:dyDescent="0.25">
      <c r="B44" s="10"/>
      <c r="C44" s="31"/>
      <c r="D44" s="86"/>
      <c r="E44" s="102"/>
      <c r="F44" s="102"/>
      <c r="G44" s="102"/>
      <c r="H44" s="102"/>
      <c r="I44" s="103"/>
    </row>
    <row r="45" spans="2:11" x14ac:dyDescent="0.25">
      <c r="B45" s="8" t="s">
        <v>6</v>
      </c>
      <c r="C45" s="9"/>
      <c r="D45" s="69">
        <f t="shared" ref="D45:I45" si="6">$C41*D41+$C42*D42+$C43*D43</f>
        <v>-3000</v>
      </c>
      <c r="E45" s="69">
        <f t="shared" si="6"/>
        <v>-1500</v>
      </c>
      <c r="F45" s="69">
        <f t="shared" si="6"/>
        <v>500</v>
      </c>
      <c r="G45" s="69">
        <f t="shared" si="6"/>
        <v>1000</v>
      </c>
      <c r="H45" s="69">
        <f t="shared" si="6"/>
        <v>1500</v>
      </c>
      <c r="I45" s="70">
        <f t="shared" si="6"/>
        <v>31500</v>
      </c>
    </row>
    <row r="46" spans="2:11" x14ac:dyDescent="0.25">
      <c r="B46" s="10"/>
      <c r="C46" s="12"/>
      <c r="D46" s="69"/>
      <c r="E46" s="69"/>
      <c r="F46" s="69"/>
      <c r="G46" s="69"/>
      <c r="H46" s="69"/>
      <c r="I46" s="70"/>
    </row>
    <row r="47" spans="2:11" ht="13.8" thickBot="1" x14ac:dyDescent="0.3">
      <c r="B47" s="11" t="s">
        <v>30</v>
      </c>
      <c r="C47" s="16"/>
      <c r="D47" s="61">
        <f t="shared" ref="D47:I47" si="7">((D41-D45)^2*$C41+(D42-D45)^2*$C42+(D43-D45)^2*$C43)^0.5</f>
        <v>0</v>
      </c>
      <c r="E47" s="61">
        <f t="shared" si="7"/>
        <v>0</v>
      </c>
      <c r="F47" s="61">
        <f t="shared" si="7"/>
        <v>353.55339059327378</v>
      </c>
      <c r="G47" s="61">
        <f t="shared" si="7"/>
        <v>1172.6039399558574</v>
      </c>
      <c r="H47" s="61">
        <f t="shared" si="7"/>
        <v>2031.0096011589901</v>
      </c>
      <c r="I47" s="62">
        <f t="shared" si="7"/>
        <v>49397.621400225333</v>
      </c>
    </row>
    <row r="48" spans="2:11" ht="13.8" thickBot="1" x14ac:dyDescent="0.3">
      <c r="B48" s="7"/>
      <c r="C48" s="7"/>
      <c r="D48" s="26"/>
      <c r="E48" s="26"/>
      <c r="F48" s="26"/>
      <c r="G48" s="26"/>
      <c r="H48" s="26"/>
      <c r="I48" s="26"/>
    </row>
    <row r="49" spans="2:12" x14ac:dyDescent="0.25">
      <c r="B49" s="2" t="s">
        <v>7</v>
      </c>
      <c r="C49" s="5"/>
      <c r="D49" s="87"/>
      <c r="E49" s="87"/>
      <c r="F49" s="87"/>
      <c r="G49" s="87"/>
      <c r="H49" s="87"/>
      <c r="I49" s="88"/>
    </row>
    <row r="50" spans="2:12" x14ac:dyDescent="0.25">
      <c r="B50" s="41" t="s">
        <v>8</v>
      </c>
      <c r="C50" s="42"/>
      <c r="D50" s="63"/>
      <c r="E50" s="111">
        <v>0.04</v>
      </c>
      <c r="F50" s="64">
        <f t="shared" ref="F50:I51" si="8">(1+$E50)^F$40-1</f>
        <v>8.1600000000000117E-2</v>
      </c>
      <c r="G50" s="64">
        <f t="shared" si="8"/>
        <v>0.12486400000000009</v>
      </c>
      <c r="H50" s="64">
        <f t="shared" si="8"/>
        <v>0.16985856000000021</v>
      </c>
      <c r="I50" s="65">
        <f t="shared" si="8"/>
        <v>0.21665290240000035</v>
      </c>
    </row>
    <row r="51" spans="2:12" x14ac:dyDescent="0.25">
      <c r="B51" s="41" t="s">
        <v>9</v>
      </c>
      <c r="C51" s="42"/>
      <c r="D51" s="63"/>
      <c r="E51" s="112">
        <v>0.105</v>
      </c>
      <c r="F51" s="64">
        <f t="shared" si="8"/>
        <v>0.22102500000000003</v>
      </c>
      <c r="G51" s="64">
        <f t="shared" si="8"/>
        <v>0.34923262499999996</v>
      </c>
      <c r="H51" s="64">
        <f t="shared" si="8"/>
        <v>0.49090205062500014</v>
      </c>
      <c r="I51" s="65">
        <f t="shared" si="8"/>
        <v>0.64744676594062511</v>
      </c>
    </row>
    <row r="52" spans="2:12" x14ac:dyDescent="0.25">
      <c r="B52" s="41" t="s">
        <v>10</v>
      </c>
      <c r="C52" s="42"/>
      <c r="D52" s="64"/>
      <c r="E52" s="111">
        <v>6.5000000000000002E-2</v>
      </c>
      <c r="F52" s="64">
        <f>F18</f>
        <v>0.13942499999999991</v>
      </c>
      <c r="G52" s="64">
        <f>G18</f>
        <v>0.22436862499999988</v>
      </c>
      <c r="H52" s="64">
        <f>H18</f>
        <v>0.32104349062499993</v>
      </c>
      <c r="I52" s="65">
        <f>I18</f>
        <v>0.43079386354062477</v>
      </c>
    </row>
    <row r="53" spans="2:12" hidden="1" x14ac:dyDescent="0.25">
      <c r="B53" s="41" t="s">
        <v>11</v>
      </c>
      <c r="C53" s="42"/>
      <c r="D53" s="63"/>
      <c r="E53" s="112"/>
      <c r="F53" s="64"/>
      <c r="G53" s="64"/>
      <c r="H53" s="64"/>
      <c r="I53" s="65"/>
    </row>
    <row r="54" spans="2:12" x14ac:dyDescent="0.25">
      <c r="B54" s="41" t="s">
        <v>12</v>
      </c>
      <c r="C54" s="42"/>
      <c r="D54" s="64"/>
      <c r="E54" s="111">
        <v>0.14499999999999999</v>
      </c>
      <c r="F54" s="64">
        <v>0.20506096654409878</v>
      </c>
      <c r="G54" s="64">
        <v>0.2511473670974872</v>
      </c>
      <c r="H54" s="64">
        <v>0.28999999999999998</v>
      </c>
      <c r="I54" s="65">
        <v>0.32422985673746951</v>
      </c>
    </row>
    <row r="55" spans="2:12" ht="13.8" thickBot="1" x14ac:dyDescent="0.3">
      <c r="B55" s="44" t="s">
        <v>13</v>
      </c>
      <c r="C55" s="43"/>
      <c r="D55" s="72"/>
      <c r="E55" s="116">
        <v>0.19500000000000001</v>
      </c>
      <c r="F55" s="116">
        <f>E55</f>
        <v>0.19500000000000001</v>
      </c>
      <c r="G55" s="116">
        <f>F55</f>
        <v>0.19500000000000001</v>
      </c>
      <c r="H55" s="116">
        <f>G55</f>
        <v>0.19500000000000001</v>
      </c>
      <c r="I55" s="117">
        <f>H55</f>
        <v>0.19500000000000001</v>
      </c>
    </row>
    <row r="56" spans="2:12" ht="13.8" thickBot="1" x14ac:dyDescent="0.3">
      <c r="B56" s="9"/>
      <c r="C56" s="36"/>
      <c r="D56" s="104"/>
      <c r="E56" s="115"/>
      <c r="F56" s="115"/>
      <c r="G56" s="115"/>
      <c r="H56" s="115"/>
      <c r="I56" s="104"/>
    </row>
    <row r="57" spans="2:12" x14ac:dyDescent="0.25">
      <c r="B57" s="45" t="s">
        <v>14</v>
      </c>
      <c r="C57" s="46"/>
      <c r="D57" s="105"/>
      <c r="E57" s="105"/>
      <c r="F57" s="105"/>
      <c r="G57" s="105"/>
      <c r="H57" s="105"/>
      <c r="I57" s="106"/>
    </row>
    <row r="58" spans="2:12" x14ac:dyDescent="0.25">
      <c r="B58" s="8" t="s">
        <v>28</v>
      </c>
      <c r="C58" s="40"/>
      <c r="D58" s="74">
        <f>D45</f>
        <v>-3000</v>
      </c>
      <c r="E58" s="74">
        <f>(E45-(E55*E47*E52)/E54)/(1+E50)</f>
        <v>-1442.3076923076922</v>
      </c>
      <c r="F58" s="74">
        <f>(F45-(F55*F47*F52)/F54)/(1+F50)</f>
        <v>418.93893625025504</v>
      </c>
      <c r="G58" s="74">
        <f>(G45-(G55*G47*G52)/G54)/(1+G50)</f>
        <v>707.39485532105607</v>
      </c>
      <c r="H58" s="74">
        <f>(H45-(H55*H47*H52)/H54)/(1+H50)</f>
        <v>907.42396122169873</v>
      </c>
      <c r="I58" s="75">
        <f>(I45-(I55*I47*I52)/I54)/(1+I50)</f>
        <v>15371.316298917427</v>
      </c>
      <c r="L58" s="29"/>
    </row>
    <row r="59" spans="2:12" ht="13.8" thickBot="1" x14ac:dyDescent="0.3">
      <c r="B59" s="11" t="s">
        <v>29</v>
      </c>
      <c r="C59" s="17">
        <f>SUM(D58:I58)</f>
        <v>12962.766359402745</v>
      </c>
      <c r="D59" s="72"/>
      <c r="E59" s="72"/>
      <c r="F59" s="72"/>
      <c r="G59" s="72"/>
      <c r="H59" s="72"/>
      <c r="I59" s="73"/>
    </row>
    <row r="60" spans="2:12" ht="13.8" thickBot="1" x14ac:dyDescent="0.3">
      <c r="B60" s="38"/>
      <c r="C60" s="39"/>
      <c r="D60" s="76"/>
      <c r="E60" s="76"/>
      <c r="F60" s="76"/>
      <c r="G60" s="76"/>
      <c r="H60" s="77"/>
      <c r="I60" s="76"/>
    </row>
    <row r="61" spans="2:12" x14ac:dyDescent="0.25">
      <c r="B61" s="2" t="s">
        <v>21</v>
      </c>
      <c r="C61" s="3"/>
      <c r="D61" s="78"/>
      <c r="E61" s="78"/>
      <c r="F61" s="78"/>
      <c r="G61" s="78"/>
      <c r="H61" s="78"/>
      <c r="I61" s="79"/>
    </row>
    <row r="62" spans="2:12" x14ac:dyDescent="0.25">
      <c r="B62" s="10" t="s">
        <v>15</v>
      </c>
      <c r="C62" s="12"/>
      <c r="D62" s="80"/>
      <c r="E62" s="81">
        <f>IF(E58=0,"NA",E45/E58-1)</f>
        <v>4.0000000000000036E-2</v>
      </c>
      <c r="F62" s="81">
        <f>IF(F58=0,"NA",F45/F58-1)</f>
        <v>0.19349135813273466</v>
      </c>
      <c r="G62" s="81">
        <f>IF(G58=0,"NA",G45/G58-1)</f>
        <v>0.41363764873034459</v>
      </c>
      <c r="H62" s="81">
        <f>IF(H58=0,"NA",H45/H58-1)</f>
        <v>0.65303106827870638</v>
      </c>
      <c r="I62" s="82">
        <f>IF(I58=0,"NA",I45/I58-1)</f>
        <v>1.0492714734013044</v>
      </c>
    </row>
    <row r="63" spans="2:12" hidden="1" x14ac:dyDescent="0.25">
      <c r="B63" s="10" t="s">
        <v>16</v>
      </c>
      <c r="C63" s="12"/>
      <c r="D63" s="64">
        <f t="shared" ref="D63:I63" si="9">IF(D58=0,"NA",ABS(D47/D58))</f>
        <v>0</v>
      </c>
      <c r="E63" s="64">
        <f t="shared" si="9"/>
        <v>0</v>
      </c>
      <c r="F63" s="64">
        <f t="shared" si="9"/>
        <v>0.84392583262319898</v>
      </c>
      <c r="G63" s="64">
        <f t="shared" si="9"/>
        <v>1.6576370765711363</v>
      </c>
      <c r="H63" s="64">
        <f t="shared" si="9"/>
        <v>2.2382146471254365</v>
      </c>
      <c r="I63" s="65">
        <f t="shared" si="9"/>
        <v>3.2136233774399865</v>
      </c>
    </row>
    <row r="64" spans="2:12" hidden="1" x14ac:dyDescent="0.25">
      <c r="B64" s="10" t="s">
        <v>17</v>
      </c>
      <c r="C64" s="12"/>
      <c r="D64" s="64">
        <f t="shared" ref="D64:I64" si="10">IF(D58=0,"NA",D55*D47*D54/D58)</f>
        <v>0</v>
      </c>
      <c r="E64" s="64">
        <f t="shared" si="10"/>
        <v>0</v>
      </c>
      <c r="F64" s="64">
        <f t="shared" si="10"/>
        <v>3.3745968151203072E-2</v>
      </c>
      <c r="G64" s="64">
        <f t="shared" si="10"/>
        <v>8.1180681539883268E-2</v>
      </c>
      <c r="H64" s="64">
        <f t="shared" si="10"/>
        <v>0.12657103829494343</v>
      </c>
      <c r="I64" s="65">
        <f t="shared" si="10"/>
        <v>0.20318076621873221</v>
      </c>
    </row>
    <row r="65" spans="2:12" ht="13.8" thickBot="1" x14ac:dyDescent="0.3">
      <c r="B65" s="18" t="s">
        <v>18</v>
      </c>
      <c r="C65" s="19"/>
      <c r="D65" s="83">
        <v>0</v>
      </c>
      <c r="E65" s="83">
        <v>0</v>
      </c>
      <c r="F65" s="83">
        <f>IF(F58=0,0,F64/F54^2)</f>
        <v>0.80252005115821823</v>
      </c>
      <c r="G65" s="83">
        <f>IF(G58=0,0,G64/G54^2)</f>
        <v>1.2870500442312054</v>
      </c>
      <c r="H65" s="83">
        <f>IF(H58=0,0,H64/H54^2)</f>
        <v>1.5050064006533108</v>
      </c>
      <c r="I65" s="84">
        <f>IF(I58=0,0,I64/I54^2)</f>
        <v>1.9327540187275356</v>
      </c>
      <c r="L65" s="118"/>
    </row>
    <row r="66" spans="2:12" hidden="1" x14ac:dyDescent="0.25">
      <c r="B66" s="10"/>
      <c r="C66" s="12"/>
      <c r="D66" s="20"/>
      <c r="E66" s="20"/>
      <c r="F66" s="20"/>
      <c r="G66" s="20"/>
      <c r="H66" s="20"/>
      <c r="I66" s="20"/>
    </row>
    <row r="67" spans="2:12" ht="13.8" hidden="1" thickBot="1" x14ac:dyDescent="0.3">
      <c r="B67" s="11" t="s">
        <v>19</v>
      </c>
      <c r="C67" s="21">
        <f>(D65*D58)/C59+(E65*E58)/C59+(F65*F58)/C59+G65*G58/C59+H65*H58/C59+I65*I58/C59</f>
        <v>2.49339614707677</v>
      </c>
      <c r="D67" s="19" t="e">
        <f t="shared" ref="D67:I67" si="11">D55*(D47/D58)/D54</f>
        <v>#DIV/0!</v>
      </c>
      <c r="E67" s="19">
        <f t="shared" si="11"/>
        <v>0</v>
      </c>
      <c r="F67" s="37">
        <f t="shared" si="11"/>
        <v>0.80252005115821812</v>
      </c>
      <c r="G67" s="37">
        <f t="shared" si="11"/>
        <v>1.2870500442312052</v>
      </c>
      <c r="H67" s="37">
        <f t="shared" si="11"/>
        <v>1.505006400653311</v>
      </c>
      <c r="I67" s="37">
        <f t="shared" si="11"/>
        <v>1.9327540187275358</v>
      </c>
    </row>
    <row r="68" spans="2:12" hidden="1" x14ac:dyDescent="0.25">
      <c r="B68" s="7"/>
      <c r="C68" s="7"/>
      <c r="D68" s="7"/>
      <c r="E68" s="7"/>
      <c r="F68" s="50">
        <f>F67*F58/$C$59</f>
        <v>2.5936353956410793E-2</v>
      </c>
      <c r="G68" s="50">
        <f>G67*G58/$C$59</f>
        <v>7.0235978539371052E-2</v>
      </c>
      <c r="H68" s="50">
        <f>H67*H58/$C$59</f>
        <v>0.10535396780905659</v>
      </c>
      <c r="I68" s="50">
        <f>I67*I58/$C$59</f>
        <v>2.2918698467719323</v>
      </c>
    </row>
    <row r="69" spans="2:12" hidden="1" x14ac:dyDescent="0.25"/>
    <row r="70" spans="2:12" ht="13.8" hidden="1" thickBot="1" x14ac:dyDescent="0.3">
      <c r="C70" t="s">
        <v>22</v>
      </c>
      <c r="E70" s="24">
        <f>(E45-(E55*E47*(E52)/E54))</f>
        <v>-1500</v>
      </c>
      <c r="F70" s="24">
        <f>(F45-(F55*F47*(F52)/F54))</f>
        <v>453.12435344827588</v>
      </c>
      <c r="G70" s="24">
        <f>(G45-(G55*G47*(G52)/G54))</f>
        <v>795.72300653586444</v>
      </c>
      <c r="H70" s="24">
        <f>(H45-(H55*H47*(H52)/H54))</f>
        <v>1061.5576885843125</v>
      </c>
      <c r="I70" s="24">
        <f>(I45-(I55*I47*(I52)/I54))</f>
        <v>18701.556588786319</v>
      </c>
    </row>
    <row r="71" spans="2:12" hidden="1" x14ac:dyDescent="0.25"/>
  </sheetData>
  <mergeCells count="9">
    <mergeCell ref="E27:I27"/>
    <mergeCell ref="D39:I39"/>
    <mergeCell ref="B2:I2"/>
    <mergeCell ref="B35:I35"/>
    <mergeCell ref="B3:I3"/>
    <mergeCell ref="B4:I4"/>
    <mergeCell ref="B37:I37"/>
    <mergeCell ref="B36:I36"/>
    <mergeCell ref="D6:I6"/>
  </mergeCells>
  <pageMargins left="2.66" right="0.75" top="1" bottom="1" header="0.5" footer="0.5"/>
  <pageSetup orientation="landscape" horizontalDpi="300" verticalDpi="300" r:id="rId1"/>
  <headerFooter alignWithMargins="0">
    <oddHeader>&amp;A</oddHeader>
  </headerFooter>
  <ignoredErrors>
    <ignoredError sqref="D9:H10 C42:H43 D8:H8 C41:H41 C8:C10 F55:I55 F19:I19 D23:I23 J29:J31 I8:I10 I41:I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11.6</vt:lpstr>
      <vt:lpstr>Figures 10-6 &amp; 10-8</vt:lpstr>
      <vt:lpstr>'Figures 10-6 &amp; 10-8'!Print_Area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Hanley</dc:creator>
  <cp:lastModifiedBy>Richard Smith</cp:lastModifiedBy>
  <cp:lastPrinted>2002-10-25T20:16:08Z</cp:lastPrinted>
  <dcterms:created xsi:type="dcterms:W3CDTF">1999-05-03T21:08:15Z</dcterms:created>
  <dcterms:modified xsi:type="dcterms:W3CDTF">2019-03-19T20:24:00Z</dcterms:modified>
</cp:coreProperties>
</file>